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totype Investment Allocation" sheetId="1" r:id="rId4"/>
    <sheet state="visible" name="Variable Assumptions" sheetId="2" r:id="rId5"/>
    <sheet state="visible" name="Generative AI cloud" sheetId="3" r:id="rId6"/>
    <sheet state="visible" name="Bitcoin &amp; Crypto mining " sheetId="4" r:id="rId7"/>
    <sheet state="hidden" name="calculations" sheetId="5" r:id="rId8"/>
  </sheets>
  <externalReferences>
    <externalReference r:id="rId9"/>
  </externalReferences>
  <definedNames/>
  <calcPr/>
  <extLst>
    <ext uri="GoogleSheetsCustomDataVersion2">
      <go:sheetsCustomData xmlns:go="http://customooxmlschemas.google.com/" r:id="rId10" roundtripDataChecksum="aTdwjPdK7ezayX0FB8NwVOBWco2c/W1kuNepG1DyJvY="/>
    </ext>
  </extLst>
</workbook>
</file>

<file path=xl/sharedStrings.xml><?xml version="1.0" encoding="utf-8"?>
<sst xmlns="http://schemas.openxmlformats.org/spreadsheetml/2006/main" count="190" uniqueCount="116">
  <si>
    <t>PROYECTED INCOME</t>
  </si>
  <si>
    <t xml:space="preserve">                      VARIABLE ASSUMPTIONS FOR : ARRAY Architecture prototype</t>
  </si>
  <si>
    <t xml:space="preserve">                      INVESTMENT ALLOCATION FOR : ARRAY Architecture prototype</t>
  </si>
  <si>
    <t xml:space="preserve">                      BUSINESS VERTICAL : AI Accelerators</t>
  </si>
  <si>
    <t xml:space="preserve">                      BUSINESS VERTICAL : Bitcoin &amp; Crypto Mining</t>
  </si>
  <si>
    <t xml:space="preserve">Scenario Selection </t>
  </si>
  <si>
    <t xml:space="preserve">BUSINESS VERTICAL VARIABLES </t>
  </si>
  <si>
    <t>INVESTMENT</t>
  </si>
  <si>
    <t>LICENSE INCOME</t>
  </si>
  <si>
    <t xml:space="preserve"> ROYALTY INCOME</t>
  </si>
  <si>
    <t>TOTAL INCOME</t>
  </si>
  <si>
    <t xml:space="preserve">TOTAL INCOME  </t>
  </si>
  <si>
    <t>NECESSARY REQUIRED</t>
  </si>
  <si>
    <t xml:space="preserve">(Yearly upfront) </t>
  </si>
  <si>
    <t>(One year batch)</t>
  </si>
  <si>
    <t xml:space="preserve">Our performance, Time &amp; Energy efficiency increase </t>
  </si>
  <si>
    <r>
      <rPr>
        <rFont val="Calibri"/>
        <color theme="1"/>
        <sz val="11.0"/>
      </rPr>
      <t xml:space="preserve">Customer production per year </t>
    </r>
    <r>
      <rPr>
        <rFont val="Calibri"/>
        <b/>
        <i/>
        <color theme="1"/>
        <sz val="11.0"/>
      </rPr>
      <t>(AI processor units)</t>
    </r>
  </si>
  <si>
    <t>REQUIRED FOR YEAR 1</t>
  </si>
  <si>
    <t xml:space="preserve">Market tier </t>
  </si>
  <si>
    <t>Tier 1: High-Performance</t>
  </si>
  <si>
    <t>REQUIRED FOR YEAR 2</t>
  </si>
  <si>
    <t>ESTIMATED LIFETIME INVESTMENT</t>
  </si>
  <si>
    <t>24 Months</t>
  </si>
  <si>
    <t>Target Vertical</t>
  </si>
  <si>
    <t>Bitcoin &amp; Crypto Mining</t>
  </si>
  <si>
    <r>
      <rPr>
        <rFont val="Calibri"/>
        <color theme="1"/>
        <sz val="12.0"/>
      </rPr>
      <t xml:space="preserve">Customer production per year </t>
    </r>
    <r>
      <rPr>
        <rFont val="Calibri"/>
        <b/>
        <i/>
        <color theme="1"/>
        <sz val="12.0"/>
      </rPr>
      <t>(units)</t>
    </r>
  </si>
  <si>
    <t>CATEGORY</t>
  </si>
  <si>
    <t>ALLOCATED RESOURCES</t>
  </si>
  <si>
    <r>
      <rPr>
        <rFont val="Calibri"/>
        <color theme="1"/>
        <sz val="12.0"/>
      </rPr>
      <t xml:space="preserve">Licensing Subscription </t>
    </r>
    <r>
      <rPr>
        <rFont val="Calibri"/>
        <b/>
        <i/>
        <color theme="1"/>
        <sz val="12.0"/>
      </rPr>
      <t>(years)</t>
    </r>
  </si>
  <si>
    <t>Work force</t>
  </si>
  <si>
    <t>Tools &amp; Resources</t>
  </si>
  <si>
    <r>
      <rPr>
        <rFont val="Calibri"/>
        <color theme="1"/>
        <sz val="12.0"/>
      </rPr>
      <t xml:space="preserve">Licensing Subscription </t>
    </r>
    <r>
      <rPr>
        <rFont val="Calibri"/>
        <b/>
        <i/>
        <color theme="1"/>
        <sz val="12.0"/>
      </rPr>
      <t>(years)</t>
    </r>
  </si>
  <si>
    <t>Commercial Department</t>
  </si>
  <si>
    <t xml:space="preserve"> TOTAL INCOME FOR THE ENTIRE SUBSCRIPTION PERIOD</t>
  </si>
  <si>
    <t>Academic Collaboration</t>
  </si>
  <si>
    <r>
      <rPr>
        <rFont val="Calibri"/>
        <color theme="1"/>
        <sz val="11.0"/>
      </rPr>
      <t xml:space="preserve">Average Selling Price </t>
    </r>
    <r>
      <rPr>
        <rFont val="Calibri"/>
        <b/>
        <i/>
        <color theme="1"/>
        <sz val="11.0"/>
      </rPr>
      <t>(per unit)</t>
    </r>
  </si>
  <si>
    <t xml:space="preserve">ARRAY Royalty Rate </t>
  </si>
  <si>
    <t xml:space="preserve"> Contingency fund</t>
  </si>
  <si>
    <t>Category</t>
  </si>
  <si>
    <t>Subcategory</t>
  </si>
  <si>
    <t>Roll / detail</t>
  </si>
  <si>
    <t>100% Allocated Resources</t>
  </si>
  <si>
    <r>
      <rPr>
        <rFont val="Calibri"/>
        <color theme="1"/>
        <sz val="12.0"/>
      </rPr>
      <t xml:space="preserve">Mining period of participation agreement </t>
    </r>
    <r>
      <rPr>
        <rFont val="Calibri"/>
        <b/>
        <i/>
        <color theme="1"/>
        <sz val="12.0"/>
      </rPr>
      <t>(months)</t>
    </r>
  </si>
  <si>
    <t>Year 1</t>
  </si>
  <si>
    <t xml:space="preserve">Amount </t>
  </si>
  <si>
    <t>Year 2</t>
  </si>
  <si>
    <t xml:space="preserve"> BTC / USD Exchange Rate</t>
  </si>
  <si>
    <t>ASIC Engineers</t>
  </si>
  <si>
    <t>Senior ASIC Physical Design Engineer (Senior Staff Engineer)</t>
  </si>
  <si>
    <t>Senior ASIC Design Engineer and Senior Verification Engineer (2)</t>
  </si>
  <si>
    <t>RTL to Pre-Silicon Design Engineers (2)</t>
  </si>
  <si>
    <t>FPGA/Verification Engineers (2)</t>
  </si>
  <si>
    <t>Senior CAD Flow Engineer</t>
  </si>
  <si>
    <t>Script &amp; Lab Building Engineer</t>
  </si>
  <si>
    <t>Core Team</t>
  </si>
  <si>
    <t>Architect, Project Manager and CEO</t>
  </si>
  <si>
    <t>Tax, legal, accounting and internal administration (6-8)</t>
  </si>
  <si>
    <t>CFO &amp; Back up</t>
  </si>
  <si>
    <t>Human resources</t>
  </si>
  <si>
    <t>Talent placement agency</t>
  </si>
  <si>
    <t>Performance bonus package for Engineers</t>
  </si>
  <si>
    <t>Workstations</t>
  </si>
  <si>
    <t>Main Server</t>
  </si>
  <si>
    <t>Team 1 Workstation (WS 1)</t>
  </si>
  <si>
    <t>Team 2 Workstation (WS 2)</t>
  </si>
  <si>
    <t>Sr. Staff Engineer Workstation (WS 3)</t>
  </si>
  <si>
    <t>Remote Workstations for Sr. Engineers (4)</t>
  </si>
  <si>
    <t>Hardware</t>
  </si>
  <si>
    <t>FPGA Kit - Virtex 7 (2)</t>
  </si>
  <si>
    <t>FPGA Kit - Alveo U55C</t>
  </si>
  <si>
    <t>FPGA Kit - Alveo V80</t>
  </si>
  <si>
    <t>Lab Instrumentation - Keysight InniiVision 3000X Oscilloscope</t>
  </si>
  <si>
    <t>Lab Instrumentation - Saleae Logic Analyzer</t>
  </si>
  <si>
    <t>Lab Instrumentation - DAQ system</t>
  </si>
  <si>
    <t>Lab Instrumentation - Physical Circuit Board Fabrication/Testing Equipment</t>
  </si>
  <si>
    <t>Office</t>
  </si>
  <si>
    <t>Workspace rent</t>
  </si>
  <si>
    <t>Basic Office Equipment</t>
  </si>
  <si>
    <t>Licensed EDA Software</t>
  </si>
  <si>
    <t>Vivado Design Suite</t>
  </si>
  <si>
    <t>Cadence Design Suite</t>
  </si>
  <si>
    <t>Synopsys Design Compiler and VCS</t>
  </si>
  <si>
    <t>Siemens Veloce</t>
  </si>
  <si>
    <t>Ansys Red Hawk</t>
  </si>
  <si>
    <t>Conferences and Publications</t>
  </si>
  <si>
    <t>Two (2) Publications</t>
  </si>
  <si>
    <t>Three (3) Conferences</t>
  </si>
  <si>
    <t>MKT Agency</t>
  </si>
  <si>
    <t>Basic marketing on the internet and networks</t>
  </si>
  <si>
    <t>Placement Agency</t>
  </si>
  <si>
    <t>Open door to customers</t>
  </si>
  <si>
    <t>Collaboration support</t>
  </si>
  <si>
    <t>University of Guadalajara</t>
  </si>
  <si>
    <t>Graduate Students agreement (4 to 7)</t>
  </si>
  <si>
    <t>Lab Hours, Workspace, and PCB Equipment agreement</t>
  </si>
  <si>
    <t>SUBTOTAL:</t>
  </si>
  <si>
    <t xml:space="preserve"> Contingency fund + 20%</t>
  </si>
  <si>
    <t>TOTAL:</t>
  </si>
  <si>
    <t>Target Verticals TIER 1</t>
  </si>
  <si>
    <t>Licensing Subscription (years)</t>
  </si>
  <si>
    <r>
      <rPr>
        <rFont val="Calibri"/>
        <color theme="1"/>
        <sz val="11.0"/>
      </rPr>
      <t xml:space="preserve">Customer annual production </t>
    </r>
    <r>
      <rPr>
        <rFont val="Calibri"/>
        <b/>
        <i/>
        <color theme="1"/>
        <sz val="11.0"/>
      </rPr>
      <t>(units) bitcoin&amp;crypto mining</t>
    </r>
  </si>
  <si>
    <t>Mining period of participation agreement (months)</t>
  </si>
  <si>
    <t>BTC / USD Exchange Rate</t>
  </si>
  <si>
    <t>%</t>
  </si>
  <si>
    <t>BTC per year</t>
  </si>
  <si>
    <t>BTC per Month</t>
  </si>
  <si>
    <r>
      <rPr>
        <rFont val="Calibri"/>
        <color theme="1"/>
        <sz val="11.0"/>
      </rPr>
      <t xml:space="preserve">Customer production per year </t>
    </r>
    <r>
      <rPr>
        <rFont val="Calibri"/>
        <b/>
        <i/>
        <color theme="1"/>
        <sz val="11.0"/>
      </rPr>
      <t>(units)</t>
    </r>
  </si>
  <si>
    <t xml:space="preserve">Average Selling Price </t>
  </si>
  <si>
    <t xml:space="preserve">Costo por instancia </t>
  </si>
  <si>
    <t>Generative AI Cloud (LLM)</t>
  </si>
  <si>
    <t>Batch (units manufactured with our technology)</t>
  </si>
  <si>
    <t>Total expected Income</t>
  </si>
  <si>
    <t>Tier 2: Mid-Performance</t>
  </si>
  <si>
    <t>Tier 3: Edge &amp; IoT</t>
  </si>
  <si>
    <t xml:space="preserve">Defense </t>
  </si>
  <si>
    <t>Tier 4: Infrastructure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</si>
</sst>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* #,##0.00_-;\-&quot;$&quot;* #,##0.00_-;_-&quot;$&quot;* &quot;-&quot;??_-;_-@"/>
    <numFmt numFmtId="165" formatCode="0.0%"/>
    <numFmt numFmtId="166" formatCode="0.0000000000"/>
  </numFmts>
  <fonts count="32">
    <font>
      <sz val="11.0"/>
      <color theme="1"/>
      <name val="Calibri"/>
      <scheme val="minor"/>
    </font>
    <font>
      <sz val="11.0"/>
      <color theme="1"/>
      <name val="Calibri"/>
    </font>
    <font>
      <sz val="9.0"/>
      <color theme="1"/>
      <name val="Calibri"/>
    </font>
    <font>
      <b/>
      <sz val="11.0"/>
      <color theme="1"/>
      <name val="Arial Black"/>
    </font>
    <font/>
    <font>
      <b/>
      <sz val="20.0"/>
      <color theme="1"/>
      <name val="Arial Black"/>
    </font>
    <font>
      <b/>
      <u/>
      <sz val="11.0"/>
      <color theme="1"/>
      <name val="Arial Black"/>
    </font>
    <font>
      <u/>
      <sz val="11.0"/>
      <color theme="1"/>
      <name val="Calibri"/>
    </font>
    <font>
      <u/>
      <sz val="11.0"/>
      <color theme="1"/>
      <name val="Calibri"/>
    </font>
    <font>
      <sz val="14.0"/>
      <color theme="1"/>
      <name val="Arial Black"/>
    </font>
    <font>
      <sz val="14.0"/>
      <color theme="1"/>
      <name val="Bahnschrift"/>
    </font>
    <font>
      <sz val="14.0"/>
      <color theme="1"/>
      <name val="Calibri"/>
    </font>
    <font>
      <b/>
      <sz val="14.0"/>
      <color theme="0"/>
      <name val="Calibri"/>
    </font>
    <font>
      <b/>
      <sz val="11.0"/>
      <color theme="0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sz val="11.0"/>
      <color theme="0"/>
      <name val="Calibri"/>
    </font>
    <font>
      <sz val="18.0"/>
      <color theme="1"/>
      <name val="Calibri"/>
    </font>
    <font>
      <b/>
      <sz val="16.0"/>
      <color theme="1"/>
      <name val="Calibri"/>
    </font>
    <font>
      <b/>
      <sz val="20.0"/>
      <color theme="1"/>
      <name val="Calibri"/>
    </font>
    <font>
      <b/>
      <sz val="15.0"/>
      <color theme="1"/>
      <name val="Calibri"/>
    </font>
    <font>
      <sz val="12.0"/>
      <color theme="1"/>
      <name val="Calibri"/>
    </font>
    <font>
      <u/>
      <sz val="11.0"/>
      <color theme="1"/>
      <name val="Calibri"/>
    </font>
    <font>
      <sz val="11.0"/>
      <color rgb="FF000000"/>
      <name val="Calibri"/>
    </font>
    <font>
      <b/>
      <sz val="36.0"/>
      <color theme="1"/>
      <name val="Calibri"/>
    </font>
    <font>
      <b/>
      <sz val="48.0"/>
      <color theme="1"/>
      <name val="Calibri"/>
    </font>
    <font>
      <i/>
      <sz val="11.0"/>
      <color rgb="FF9CC2E5"/>
      <name val="Calibri"/>
    </font>
    <font>
      <i/>
      <sz val="11.0"/>
      <color rgb="FFB4C6E7"/>
      <name val="Calibri"/>
    </font>
    <font>
      <i/>
      <sz val="11.0"/>
      <color rgb="FF8EAADB"/>
      <name val="Calibri"/>
    </font>
    <font>
      <i/>
      <sz val="11.0"/>
      <color theme="1"/>
      <name val="Calibri"/>
    </font>
    <font>
      <color theme="1"/>
      <name val="Calibri"/>
      <scheme val="minor"/>
    </font>
    <font>
      <sz val="10.0"/>
      <color theme="0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13223D"/>
        <bgColor rgb="FF13223D"/>
      </patternFill>
    </fill>
    <fill>
      <patternFill patternType="solid">
        <fgColor rgb="FFD9E2F3"/>
        <bgColor rgb="FFD9E2F3"/>
      </patternFill>
    </fill>
    <fill>
      <patternFill patternType="solid">
        <fgColor rgb="FFFFD965"/>
        <bgColor rgb="FFFFD965"/>
      </patternFill>
    </fill>
  </fills>
  <borders count="63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medium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/>
    </border>
    <border>
      <left style="medium">
        <color rgb="FF000000"/>
      </left>
      <top/>
    </border>
    <border>
      <right/>
      <top/>
    </border>
    <border>
      <left style="medium">
        <color rgb="FF000000"/>
      </left>
      <bottom/>
    </border>
    <border>
      <right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/>
    </border>
    <border>
      <right style="thin">
        <color rgb="FF000000"/>
      </right>
      <top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</border>
    <border>
      <left/>
      <bottom/>
    </border>
    <border>
      <left/>
      <right/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</border>
    <border>
      <left/>
      <right style="medium">
        <color rgb="FF000000"/>
      </right>
      <top style="medium">
        <color rgb="FF000000"/>
      </top>
      <bottom/>
    </border>
    <border>
      <right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 style="medium">
        <color rgb="FF000000"/>
      </top>
      <bottom/>
    </border>
    <border>
      <left/>
      <right/>
      <top/>
      <bottom style="double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2" fillId="2" fontId="1" numFmtId="0" xfId="0" applyAlignment="1" applyBorder="1" applyFont="1">
      <alignment horizontal="center"/>
    </xf>
    <xf borderId="3" fillId="0" fontId="4" numFmtId="0" xfId="0" applyBorder="1" applyFont="1"/>
    <xf borderId="1" fillId="2" fontId="1" numFmtId="0" xfId="0" applyAlignment="1" applyBorder="1" applyFont="1">
      <alignment horizontal="center"/>
    </xf>
    <xf borderId="2" fillId="2" fontId="3" numFmtId="0" xfId="0" applyAlignment="1" applyBorder="1" applyFont="1">
      <alignment horizontal="center"/>
    </xf>
    <xf borderId="4" fillId="0" fontId="4" numFmtId="0" xfId="0" applyBorder="1" applyFont="1"/>
    <xf borderId="5" fillId="2" fontId="5" numFmtId="0" xfId="0" applyAlignment="1" applyBorder="1" applyFont="1">
      <alignment horizontal="left"/>
    </xf>
    <xf borderId="5" fillId="2" fontId="3" numFmtId="0" xfId="0" applyBorder="1" applyFont="1"/>
    <xf borderId="5" fillId="2" fontId="1" numFmtId="0" xfId="0" applyBorder="1" applyFont="1"/>
    <xf borderId="5" fillId="2" fontId="5" numFmtId="0" xfId="0" applyBorder="1" applyFont="1"/>
    <xf borderId="5" fillId="2" fontId="6" numFmtId="0" xfId="0" applyBorder="1" applyFont="1"/>
    <xf borderId="5" fillId="2" fontId="7" numFmtId="0" xfId="0" applyBorder="1" applyFont="1"/>
    <xf borderId="5" fillId="2" fontId="5" numFmtId="0" xfId="0" applyAlignment="1" applyBorder="1" applyFont="1">
      <alignment horizontal="left" readingOrder="0"/>
    </xf>
    <xf borderId="1" fillId="2" fontId="8" numFmtId="0" xfId="0" applyBorder="1" applyFont="1"/>
    <xf borderId="1" fillId="2" fontId="9" numFmtId="0" xfId="0" applyBorder="1" applyFont="1"/>
    <xf borderId="1" fillId="2" fontId="10" numFmtId="0" xfId="0" applyBorder="1" applyFont="1"/>
    <xf borderId="1" fillId="2" fontId="11" numFmtId="0" xfId="0" applyBorder="1" applyFont="1"/>
    <xf borderId="6" fillId="3" fontId="12" numFmtId="0" xfId="0" applyAlignment="1" applyBorder="1" applyFill="1" applyFont="1">
      <alignment horizontal="center"/>
    </xf>
    <xf borderId="7" fillId="0" fontId="4" numFmtId="0" xfId="0" applyBorder="1" applyFont="1"/>
    <xf borderId="8" fillId="0" fontId="4" numFmtId="0" xfId="0" applyBorder="1" applyFont="1"/>
    <xf borderId="6" fillId="3" fontId="13" numFmtId="0" xfId="0" applyAlignment="1" applyBorder="1" applyFont="1">
      <alignment horizontal="center" vertical="center"/>
    </xf>
    <xf borderId="9" fillId="3" fontId="13" numFmtId="0" xfId="0" applyAlignment="1" applyBorder="1" applyFont="1">
      <alignment horizontal="center" vertical="center"/>
    </xf>
    <xf borderId="9" fillId="3" fontId="12" numFmtId="0" xfId="0" applyAlignment="1" applyBorder="1" applyFont="1">
      <alignment horizontal="center"/>
    </xf>
    <xf borderId="10" fillId="0" fontId="4" numFmtId="0" xfId="0" applyBorder="1" applyFont="1"/>
    <xf borderId="11" fillId="0" fontId="4" numFmtId="0" xfId="0" applyBorder="1" applyFont="1"/>
    <xf borderId="12" fillId="2" fontId="12" numFmtId="0" xfId="0" applyAlignment="1" applyBorder="1" applyFont="1">
      <alignment horizontal="center"/>
    </xf>
    <xf borderId="13" fillId="3" fontId="13" numFmtId="0" xfId="0" applyAlignment="1" applyBorder="1" applyFont="1">
      <alignment horizontal="center" vertical="center"/>
    </xf>
    <xf borderId="1" fillId="2" fontId="12" numFmtId="0" xfId="0" applyAlignment="1" applyBorder="1" applyFont="1">
      <alignment horizontal="center"/>
    </xf>
    <xf borderId="14" fillId="0" fontId="4" numFmtId="0" xfId="0" applyBorder="1" applyFont="1"/>
    <xf borderId="15" fillId="0" fontId="4" numFmtId="0" xfId="0" applyBorder="1" applyFont="1"/>
    <xf borderId="16" fillId="2" fontId="12" numFmtId="0" xfId="0" applyAlignment="1" applyBorder="1" applyFont="1">
      <alignment horizontal="center"/>
    </xf>
    <xf borderId="17" fillId="2" fontId="1" numFmtId="0" xfId="0" applyAlignment="1" applyBorder="1" applyFont="1">
      <alignment horizontal="right"/>
    </xf>
    <xf borderId="12" fillId="2" fontId="13" numFmtId="0" xfId="0" applyAlignment="1" applyBorder="1" applyFont="1">
      <alignment horizontal="center" vertical="center"/>
    </xf>
    <xf borderId="1" fillId="2" fontId="14" numFmtId="0" xfId="0" applyAlignment="1" applyBorder="1" applyFont="1">
      <alignment horizontal="center" vertical="center"/>
    </xf>
    <xf borderId="17" fillId="2" fontId="1" numFmtId="0" xfId="0" applyBorder="1" applyFont="1"/>
    <xf borderId="16" fillId="2" fontId="14" numFmtId="0" xfId="0" applyAlignment="1" applyBorder="1" applyFont="1">
      <alignment horizontal="center" vertical="center"/>
    </xf>
    <xf borderId="18" fillId="2" fontId="15" numFmtId="164" xfId="0" applyAlignment="1" applyBorder="1" applyFont="1" applyNumberFormat="1">
      <alignment horizontal="center"/>
    </xf>
    <xf borderId="12" fillId="2" fontId="1" numFmtId="0" xfId="0" applyBorder="1" applyFont="1"/>
    <xf borderId="18" fillId="2" fontId="1" numFmtId="0" xfId="0" applyBorder="1" applyFont="1"/>
    <xf borderId="19" fillId="3" fontId="13" numFmtId="0" xfId="0" applyAlignment="1" applyBorder="1" applyFont="1">
      <alignment horizontal="center"/>
    </xf>
    <xf borderId="1" fillId="2" fontId="16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23" fillId="0" fontId="4" numFmtId="0" xfId="0" applyBorder="1" applyFont="1"/>
    <xf borderId="16" fillId="2" fontId="16" numFmtId="0" xfId="0" applyAlignment="1" applyBorder="1" applyFont="1">
      <alignment horizontal="center"/>
    </xf>
    <xf borderId="19" fillId="3" fontId="13" numFmtId="0" xfId="0" applyAlignment="1" applyBorder="1" applyFont="1">
      <alignment horizontal="center" vertical="center"/>
    </xf>
    <xf borderId="24" fillId="2" fontId="1" numFmtId="0" xfId="0" applyAlignment="1" applyBorder="1" applyFont="1">
      <alignment horizontal="center" vertical="center"/>
    </xf>
    <xf borderId="25" fillId="2" fontId="1" numFmtId="0" xfId="0" applyAlignment="1" applyBorder="1" applyFont="1">
      <alignment horizontal="center" vertical="center"/>
    </xf>
    <xf borderId="26" fillId="0" fontId="4" numFmtId="0" xfId="0" applyBorder="1" applyFont="1"/>
    <xf borderId="25" fillId="2" fontId="17" numFmtId="0" xfId="0" applyAlignment="1" applyBorder="1" applyFont="1">
      <alignment horizontal="center" vertical="center"/>
    </xf>
    <xf borderId="18" fillId="2" fontId="14" numFmtId="9" xfId="0" applyAlignment="1" applyBorder="1" applyFont="1" applyNumberFormat="1">
      <alignment horizontal="center"/>
    </xf>
    <xf borderId="13" fillId="2" fontId="18" numFmtId="9" xfId="0" applyAlignment="1" applyBorder="1" applyFont="1" applyNumberFormat="1">
      <alignment horizontal="center"/>
    </xf>
    <xf borderId="13" fillId="2" fontId="18" numFmtId="0" xfId="0" applyAlignment="1" applyBorder="1" applyFont="1">
      <alignment horizontal="center" readingOrder="0" vertical="center"/>
    </xf>
    <xf borderId="13" fillId="2" fontId="18" numFmtId="0" xfId="0" applyAlignment="1" applyBorder="1" applyFont="1">
      <alignment horizontal="center" readingOrder="0" shrinkToFit="0" vertical="center" wrapText="1"/>
    </xf>
    <xf borderId="16" fillId="2" fontId="1" numFmtId="0" xfId="0" applyAlignment="1" applyBorder="1" applyFont="1">
      <alignment horizontal="center"/>
    </xf>
    <xf borderId="27" fillId="0" fontId="4" numFmtId="0" xfId="0" applyBorder="1" applyFont="1"/>
    <xf borderId="28" fillId="0" fontId="4" numFmtId="0" xfId="0" applyBorder="1" applyFont="1"/>
    <xf borderId="29" fillId="0" fontId="4" numFmtId="0" xfId="0" applyBorder="1" applyFont="1"/>
    <xf borderId="30" fillId="0" fontId="4" numFmtId="0" xfId="0" applyBorder="1" applyFont="1"/>
    <xf borderId="31" fillId="0" fontId="4" numFmtId="0" xfId="0" applyBorder="1" applyFont="1"/>
    <xf borderId="16" fillId="2" fontId="1" numFmtId="164" xfId="0" applyBorder="1" applyFont="1" applyNumberFormat="1"/>
    <xf borderId="24" fillId="2" fontId="17" numFmtId="164" xfId="0" applyAlignment="1" applyBorder="1" applyFont="1" applyNumberFormat="1">
      <alignment horizontal="center" vertical="center"/>
    </xf>
    <xf borderId="32" fillId="0" fontId="4" numFmtId="0" xfId="0" applyBorder="1" applyFont="1"/>
    <xf borderId="33" fillId="0" fontId="4" numFmtId="0" xfId="0" applyBorder="1" applyFont="1"/>
    <xf borderId="24" fillId="2" fontId="11" numFmtId="164" xfId="0" applyAlignment="1" applyBorder="1" applyFont="1" applyNumberFormat="1">
      <alignment horizontal="center" vertical="center"/>
    </xf>
    <xf borderId="34" fillId="2" fontId="1" numFmtId="0" xfId="0" applyAlignment="1" applyBorder="1" applyFont="1">
      <alignment horizontal="right"/>
    </xf>
    <xf borderId="35" fillId="2" fontId="14" numFmtId="0" xfId="0" applyAlignment="1" applyBorder="1" applyFont="1">
      <alignment horizontal="center"/>
    </xf>
    <xf borderId="12" fillId="2" fontId="1" numFmtId="0" xfId="0" applyAlignment="1" applyBorder="1" applyFont="1">
      <alignment horizontal="right"/>
    </xf>
    <xf borderId="1" fillId="2" fontId="1" numFmtId="164" xfId="0" applyAlignment="1" applyBorder="1" applyFont="1" applyNumberFormat="1">
      <alignment horizontal="center"/>
    </xf>
    <xf borderId="24" fillId="2" fontId="19" numFmtId="164" xfId="0" applyAlignment="1" applyBorder="1" applyFont="1" applyNumberFormat="1">
      <alignment horizontal="center" vertical="center"/>
    </xf>
    <xf borderId="16" fillId="2" fontId="1" numFmtId="164" xfId="0" applyAlignment="1" applyBorder="1" applyFont="1" applyNumberFormat="1">
      <alignment horizontal="center"/>
    </xf>
    <xf borderId="36" fillId="0" fontId="4" numFmtId="0" xfId="0" applyBorder="1" applyFont="1"/>
    <xf borderId="37" fillId="0" fontId="4" numFmtId="0" xfId="0" applyBorder="1" applyFont="1"/>
    <xf borderId="18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right"/>
    </xf>
    <xf borderId="16" fillId="2" fontId="1" numFmtId="0" xfId="0" applyBorder="1" applyFont="1"/>
    <xf borderId="13" fillId="2" fontId="20" numFmtId="0" xfId="0" applyAlignment="1" applyBorder="1" applyFont="1">
      <alignment horizontal="center" readingOrder="0" shrinkToFit="0" vertical="center" wrapText="1"/>
    </xf>
    <xf borderId="17" fillId="2" fontId="1" numFmtId="0" xfId="0" applyAlignment="1" applyBorder="1" applyFont="1">
      <alignment horizontal="center" vertical="center"/>
    </xf>
    <xf borderId="25" fillId="2" fontId="2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38" fillId="3" fontId="12" numFmtId="0" xfId="0" applyAlignment="1" applyBorder="1" applyFont="1">
      <alignment horizontal="center" shrinkToFit="0" vertical="center" wrapText="1"/>
    </xf>
    <xf borderId="39" fillId="3" fontId="12" numFmtId="0" xfId="0" applyAlignment="1" applyBorder="1" applyFont="1">
      <alignment horizontal="center"/>
    </xf>
    <xf borderId="13" fillId="2" fontId="18" numFmtId="0" xfId="0" applyAlignment="1" applyBorder="1" applyFont="1">
      <alignment horizontal="center" vertical="center"/>
    </xf>
    <xf borderId="1" fillId="2" fontId="1" numFmtId="2" xfId="0" applyBorder="1" applyFont="1" applyNumberFormat="1"/>
    <xf borderId="12" fillId="2" fontId="1" numFmtId="0" xfId="0" applyAlignment="1" applyBorder="1" applyFont="1">
      <alignment horizontal="center"/>
    </xf>
    <xf borderId="13" fillId="2" fontId="18" numFmtId="0" xfId="0" applyAlignment="1" applyBorder="1" applyFont="1">
      <alignment horizontal="center"/>
    </xf>
    <xf borderId="17" fillId="2" fontId="1" numFmtId="0" xfId="0" applyAlignment="1" applyBorder="1" applyFont="1">
      <alignment horizontal="right" shrinkToFit="0" vertical="center" wrapText="1"/>
    </xf>
    <xf borderId="12" fillId="2" fontId="1" numFmtId="0" xfId="0" applyAlignment="1" applyBorder="1" applyFont="1">
      <alignment horizontal="center" vertical="center"/>
    </xf>
    <xf borderId="40" fillId="3" fontId="22" numFmtId="0" xfId="0" applyAlignment="1" applyBorder="1" applyFont="1">
      <alignment horizontal="center"/>
    </xf>
    <xf borderId="1" fillId="2" fontId="18" numFmtId="0" xfId="0" applyAlignment="1" applyBorder="1" applyFont="1">
      <alignment horizontal="center" vertical="center"/>
    </xf>
    <xf borderId="41" fillId="0" fontId="4" numFmtId="0" xfId="0" applyBorder="1" applyFont="1"/>
    <xf borderId="42" fillId="0" fontId="4" numFmtId="0" xfId="0" applyBorder="1" applyFont="1"/>
    <xf borderId="40" fillId="3" fontId="17" numFmtId="164" xfId="0" applyAlignment="1" applyBorder="1" applyFont="1" applyNumberFormat="1">
      <alignment horizontal="center" vertical="center"/>
    </xf>
    <xf borderId="34" fillId="3" fontId="1" numFmtId="0" xfId="0" applyBorder="1" applyFont="1"/>
    <xf borderId="5" fillId="3" fontId="1" numFmtId="0" xfId="0" applyBorder="1" applyFont="1"/>
    <xf borderId="34" fillId="3" fontId="17" numFmtId="164" xfId="0" applyAlignment="1" applyBorder="1" applyFont="1" applyNumberFormat="1">
      <alignment vertical="center"/>
    </xf>
    <xf borderId="35" fillId="3" fontId="1" numFmtId="0" xfId="0" applyBorder="1" applyFont="1"/>
    <xf borderId="5" fillId="3" fontId="17" numFmtId="164" xfId="0" applyAlignment="1" applyBorder="1" applyFont="1" applyNumberFormat="1">
      <alignment vertical="center"/>
    </xf>
    <xf borderId="35" fillId="3" fontId="17" numFmtId="164" xfId="0" applyAlignment="1" applyBorder="1" applyFont="1" applyNumberFormat="1">
      <alignment vertical="center"/>
    </xf>
    <xf borderId="34" fillId="3" fontId="19" numFmtId="164" xfId="0" applyAlignment="1" applyBorder="1" applyFont="1" applyNumberFormat="1">
      <alignment vertical="center"/>
    </xf>
    <xf borderId="5" fillId="3" fontId="19" numFmtId="164" xfId="0" applyAlignment="1" applyBorder="1" applyFont="1" applyNumberFormat="1">
      <alignment vertical="center"/>
    </xf>
    <xf borderId="35" fillId="3" fontId="19" numFmtId="164" xfId="0" applyAlignment="1" applyBorder="1" applyFont="1" applyNumberFormat="1">
      <alignment vertical="center"/>
    </xf>
    <xf borderId="18" fillId="2" fontId="1" numFmtId="164" xfId="0" applyAlignment="1" applyBorder="1" applyFont="1" applyNumberFormat="1">
      <alignment horizontal="center"/>
    </xf>
    <xf borderId="1" fillId="2" fontId="1" numFmtId="164" xfId="0" applyBorder="1" applyFont="1" applyNumberFormat="1"/>
    <xf borderId="43" fillId="3" fontId="1" numFmtId="0" xfId="0" applyBorder="1" applyFont="1"/>
    <xf borderId="1" fillId="2" fontId="21" numFmtId="164" xfId="0" applyAlignment="1" applyBorder="1" applyFont="1" applyNumberFormat="1">
      <alignment vertical="center"/>
    </xf>
    <xf borderId="44" fillId="3" fontId="1" numFmtId="0" xfId="0" applyBorder="1" applyFont="1"/>
    <xf borderId="1" fillId="2" fontId="17" numFmtId="164" xfId="0" applyAlignment="1" applyBorder="1" applyFont="1" applyNumberFormat="1">
      <alignment vertical="center"/>
    </xf>
    <xf borderId="45" fillId="3" fontId="1" numFmtId="0" xfId="0" applyBorder="1" applyFont="1"/>
    <xf borderId="1" fillId="2" fontId="19" numFmtId="164" xfId="0" applyAlignment="1" applyBorder="1" applyFont="1" applyNumberFormat="1">
      <alignment vertical="center"/>
    </xf>
    <xf borderId="1" fillId="2" fontId="18" numFmtId="165" xfId="0" applyAlignment="1" applyBorder="1" applyFont="1" applyNumberFormat="1">
      <alignment horizontal="center" vertical="center"/>
    </xf>
    <xf borderId="46" fillId="3" fontId="12" numFmtId="0" xfId="0" applyAlignment="1" applyBorder="1" applyFont="1">
      <alignment horizontal="center" vertical="center"/>
    </xf>
    <xf borderId="36" fillId="0" fontId="23" numFmtId="0" xfId="0" applyAlignment="1" applyBorder="1" applyFont="1">
      <alignment horizontal="right"/>
    </xf>
    <xf borderId="47" fillId="0" fontId="4" numFmtId="0" xfId="0" applyBorder="1" applyFont="1"/>
    <xf borderId="34" fillId="2" fontId="1" numFmtId="9" xfId="0" applyAlignment="1" applyBorder="1" applyFont="1" applyNumberFormat="1">
      <alignment horizontal="right"/>
    </xf>
    <xf borderId="13" fillId="2" fontId="18" numFmtId="165" xfId="0" applyAlignment="1" applyBorder="1" applyFont="1" applyNumberFormat="1">
      <alignment horizontal="center" vertical="center"/>
    </xf>
    <xf borderId="35" fillId="2" fontId="14" numFmtId="9" xfId="0" applyAlignment="1" applyBorder="1" applyFont="1" applyNumberFormat="1">
      <alignment horizontal="center"/>
    </xf>
    <xf borderId="38" fillId="2" fontId="1" numFmtId="0" xfId="0" applyBorder="1" applyFont="1"/>
    <xf borderId="48" fillId="2" fontId="1" numFmtId="0" xfId="0" applyBorder="1" applyFont="1"/>
    <xf borderId="38" fillId="2" fontId="1" numFmtId="164" xfId="0" applyBorder="1" applyFont="1" applyNumberFormat="1"/>
    <xf borderId="48" fillId="2" fontId="21" numFmtId="164" xfId="0" applyAlignment="1" applyBorder="1" applyFont="1" applyNumberFormat="1">
      <alignment vertical="center"/>
    </xf>
    <xf borderId="39" fillId="2" fontId="1" numFmtId="0" xfId="0" applyBorder="1" applyFont="1"/>
    <xf borderId="46" fillId="2" fontId="24" numFmtId="164" xfId="0" applyAlignment="1" applyBorder="1" applyFont="1" applyNumberFormat="1">
      <alignment horizontal="center" vertical="center"/>
    </xf>
    <xf borderId="49" fillId="3" fontId="13" numFmtId="0" xfId="0" applyAlignment="1" applyBorder="1" applyFont="1">
      <alignment horizontal="center" shrinkToFit="0" vertical="center" wrapText="1"/>
    </xf>
    <xf borderId="46" fillId="2" fontId="25" numFmtId="164" xfId="0" applyAlignment="1" applyBorder="1" applyFont="1" applyNumberFormat="1">
      <alignment horizontal="center" vertical="center"/>
    </xf>
    <xf borderId="50" fillId="3" fontId="13" numFmtId="0" xfId="0" applyAlignment="1" applyBorder="1" applyFont="1">
      <alignment horizontal="center" shrinkToFit="0" vertical="center" wrapText="1"/>
    </xf>
    <xf borderId="51" fillId="3" fontId="13" numFmtId="0" xfId="0" applyAlignment="1" applyBorder="1" applyFont="1">
      <alignment horizontal="center" shrinkToFit="0" vertical="center" wrapText="1"/>
    </xf>
    <xf borderId="1" fillId="2" fontId="14" numFmtId="0" xfId="0" applyAlignment="1" applyBorder="1" applyFont="1">
      <alignment horizontal="center"/>
    </xf>
    <xf borderId="52" fillId="3" fontId="13" numFmtId="0" xfId="0" applyAlignment="1" applyBorder="1" applyFont="1">
      <alignment horizontal="center"/>
    </xf>
    <xf borderId="53" fillId="3" fontId="13" numFmtId="0" xfId="0" applyAlignment="1" applyBorder="1" applyFont="1">
      <alignment horizontal="center" shrinkToFit="0" vertical="center" wrapText="1"/>
    </xf>
    <xf borderId="54" fillId="0" fontId="4" numFmtId="0" xfId="0" applyBorder="1" applyFont="1"/>
    <xf borderId="55" fillId="3" fontId="13" numFmtId="0" xfId="0" applyAlignment="1" applyBorder="1" applyFont="1">
      <alignment horizontal="center"/>
    </xf>
    <xf borderId="56" fillId="0" fontId="4" numFmtId="0" xfId="0" applyBorder="1" applyFont="1"/>
    <xf borderId="12" fillId="2" fontId="1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shrinkToFit="0" vertical="center" wrapText="1"/>
    </xf>
    <xf borderId="16" fillId="2" fontId="1" numFmtId="0" xfId="0" applyAlignment="1" applyBorder="1" applyFont="1">
      <alignment shrinkToFit="0" vertical="center" wrapText="1"/>
    </xf>
    <xf borderId="34" fillId="2" fontId="1" numFmtId="0" xfId="0" applyAlignment="1" applyBorder="1" applyFont="1">
      <alignment horizontal="center"/>
    </xf>
    <xf borderId="57" fillId="2" fontId="1" numFmtId="164" xfId="0" applyAlignment="1" applyBorder="1" applyFont="1" applyNumberFormat="1">
      <alignment horizontal="center"/>
    </xf>
    <xf borderId="5" fillId="2" fontId="1" numFmtId="0" xfId="0" applyAlignment="1" applyBorder="1" applyFont="1">
      <alignment horizontal="center"/>
    </xf>
    <xf borderId="12" fillId="2" fontId="1" numFmtId="9" xfId="0" applyAlignment="1" applyBorder="1" applyFont="1" applyNumberFormat="1">
      <alignment horizontal="center"/>
    </xf>
    <xf borderId="5" fillId="2" fontId="1" numFmtId="164" xfId="0" applyAlignment="1" applyBorder="1" applyFont="1" applyNumberFormat="1">
      <alignment horizontal="center"/>
    </xf>
    <xf borderId="35" fillId="2" fontId="1" numFmtId="164" xfId="0" applyAlignment="1" applyBorder="1" applyFont="1" applyNumberFormat="1">
      <alignment horizontal="center"/>
    </xf>
    <xf borderId="34" fillId="2" fontId="1" numFmtId="0" xfId="0" applyBorder="1" applyFont="1"/>
    <xf borderId="13" fillId="2" fontId="18" numFmtId="164" xfId="0" applyAlignment="1" applyBorder="1" applyFont="1" applyNumberFormat="1">
      <alignment horizontal="center" vertical="center"/>
    </xf>
    <xf borderId="12" fillId="4" fontId="1" numFmtId="0" xfId="0" applyAlignment="1" applyBorder="1" applyFill="1" applyFont="1">
      <alignment shrinkToFit="0" vertical="center" wrapText="1"/>
    </xf>
    <xf borderId="35" fillId="2" fontId="1" numFmtId="0" xfId="0" applyBorder="1" applyFont="1"/>
    <xf borderId="1" fillId="4" fontId="1" numFmtId="0" xfId="0" applyAlignment="1" applyBorder="1" applyFont="1">
      <alignment shrinkToFit="0" vertical="center" wrapText="1"/>
    </xf>
    <xf borderId="16" fillId="4" fontId="1" numFmtId="0" xfId="0" applyAlignment="1" applyBorder="1" applyFont="1">
      <alignment shrinkToFit="0" vertical="center" wrapText="1"/>
    </xf>
    <xf borderId="57" fillId="4" fontId="1" numFmtId="164" xfId="0" applyAlignment="1" applyBorder="1" applyFont="1" applyNumberFormat="1">
      <alignment horizontal="center"/>
    </xf>
    <xf borderId="12" fillId="4" fontId="1" numFmtId="9" xfId="0" applyAlignment="1" applyBorder="1" applyFont="1" applyNumberFormat="1">
      <alignment horizontal="center"/>
    </xf>
    <xf borderId="2" fillId="3" fontId="1" numFmtId="0" xfId="0" applyAlignment="1" applyBorder="1" applyFont="1">
      <alignment horizontal="center"/>
    </xf>
    <xf borderId="16" fillId="4" fontId="1" numFmtId="164" xfId="0" applyAlignment="1" applyBorder="1" applyFont="1" applyNumberFormat="1">
      <alignment horizontal="center"/>
    </xf>
    <xf borderId="16" fillId="4" fontId="1" numFmtId="164" xfId="0" applyBorder="1" applyFont="1" applyNumberFormat="1"/>
    <xf borderId="57" fillId="2" fontId="26" numFmtId="164" xfId="0" applyAlignment="1" applyBorder="1" applyFont="1" applyNumberFormat="1">
      <alignment horizontal="center" vertical="top"/>
    </xf>
    <xf borderId="16" fillId="2" fontId="26" numFmtId="164" xfId="0" applyAlignment="1" applyBorder="1" applyFont="1" applyNumberFormat="1">
      <alignment horizontal="center" vertical="top"/>
    </xf>
    <xf borderId="1" fillId="2" fontId="27" numFmtId="164" xfId="0" applyBorder="1" applyFont="1" applyNumberFormat="1"/>
    <xf borderId="57" fillId="2" fontId="28" numFmtId="164" xfId="0" applyAlignment="1" applyBorder="1" applyFont="1" applyNumberFormat="1">
      <alignment vertical="top"/>
    </xf>
    <xf borderId="16" fillId="2" fontId="28" numFmtId="164" xfId="0" applyAlignment="1" applyBorder="1" applyFont="1" applyNumberFormat="1">
      <alignment vertical="top"/>
    </xf>
    <xf borderId="12" fillId="4" fontId="1" numFmtId="0" xfId="0" applyBorder="1" applyFont="1"/>
    <xf borderId="1" fillId="4" fontId="1" numFmtId="0" xfId="0" applyBorder="1" applyFont="1"/>
    <xf borderId="16" fillId="4" fontId="1" numFmtId="0" xfId="0" applyBorder="1" applyFont="1"/>
    <xf borderId="57" fillId="4" fontId="1" numFmtId="164" xfId="0" applyBorder="1" applyFont="1" applyNumberFormat="1"/>
    <xf borderId="57" fillId="2" fontId="28" numFmtId="164" xfId="0" applyAlignment="1" applyBorder="1" applyFont="1" applyNumberFormat="1">
      <alignment horizontal="left" vertical="top"/>
    </xf>
    <xf borderId="16" fillId="2" fontId="28" numFmtId="164" xfId="0" applyAlignment="1" applyBorder="1" applyFont="1" applyNumberFormat="1">
      <alignment horizontal="left" vertical="top"/>
    </xf>
    <xf borderId="57" fillId="2" fontId="1" numFmtId="164" xfId="0" applyBorder="1" applyFont="1" applyNumberFormat="1"/>
    <xf borderId="43" fillId="2" fontId="1" numFmtId="0" xfId="0" applyBorder="1" applyFont="1"/>
    <xf borderId="44" fillId="2" fontId="1" numFmtId="0" xfId="0" applyBorder="1" applyFont="1"/>
    <xf borderId="45" fillId="2" fontId="1" numFmtId="0" xfId="0" applyBorder="1" applyFont="1"/>
    <xf borderId="58" fillId="2" fontId="28" numFmtId="164" xfId="0" applyBorder="1" applyFont="1" applyNumberFormat="1"/>
    <xf borderId="43" fillId="2" fontId="1" numFmtId="9" xfId="0" applyAlignment="1" applyBorder="1" applyFont="1" applyNumberFormat="1">
      <alignment horizontal="center"/>
    </xf>
    <xf borderId="45" fillId="2" fontId="28" numFmtId="164" xfId="0" applyBorder="1" applyFont="1" applyNumberFormat="1"/>
    <xf borderId="1" fillId="2" fontId="1" numFmtId="9" xfId="0" applyAlignment="1" applyBorder="1" applyFont="1" applyNumberFormat="1">
      <alignment horizontal="center"/>
    </xf>
    <xf borderId="53" fillId="4" fontId="1" numFmtId="0" xfId="0" applyBorder="1" applyFont="1"/>
    <xf borderId="59" fillId="4" fontId="1" numFmtId="0" xfId="0" applyBorder="1" applyFont="1"/>
    <xf borderId="59" fillId="4" fontId="29" numFmtId="0" xfId="0" applyAlignment="1" applyBorder="1" applyFont="1">
      <alignment horizontal="right"/>
    </xf>
    <xf borderId="59" fillId="4" fontId="1" numFmtId="164" xfId="0" applyBorder="1" applyFont="1" applyNumberFormat="1"/>
    <xf borderId="55" fillId="4" fontId="1" numFmtId="164" xfId="0" applyBorder="1" applyFont="1" applyNumberFormat="1"/>
    <xf borderId="1" fillId="4" fontId="29" numFmtId="9" xfId="0" applyAlignment="1" applyBorder="1" applyFont="1" applyNumberFormat="1">
      <alignment horizontal="right"/>
    </xf>
    <xf borderId="60" fillId="4" fontId="1" numFmtId="164" xfId="0" applyBorder="1" applyFont="1" applyNumberFormat="1"/>
    <xf borderId="1" fillId="4" fontId="1" numFmtId="9" xfId="0" applyAlignment="1" applyBorder="1" applyFont="1" applyNumberFormat="1">
      <alignment horizontal="center"/>
    </xf>
    <xf borderId="1" fillId="4" fontId="1" numFmtId="164" xfId="0" applyBorder="1" applyFont="1" applyNumberFormat="1"/>
    <xf borderId="1" fillId="4" fontId="29" numFmtId="0" xfId="0" applyAlignment="1" applyBorder="1" applyFont="1">
      <alignment horizontal="right"/>
    </xf>
    <xf borderId="1" fillId="4" fontId="14" numFmtId="164" xfId="0" applyBorder="1" applyFont="1" applyNumberFormat="1"/>
    <xf borderId="1" fillId="5" fontId="14" numFmtId="164" xfId="0" applyBorder="1" applyFill="1" applyFont="1" applyNumberFormat="1"/>
    <xf borderId="1" fillId="4" fontId="14" numFmtId="0" xfId="0" applyBorder="1" applyFont="1"/>
    <xf borderId="16" fillId="4" fontId="14" numFmtId="164" xfId="0" applyBorder="1" applyFont="1" applyNumberFormat="1"/>
    <xf borderId="43" fillId="4" fontId="1" numFmtId="0" xfId="0" applyBorder="1" applyFont="1"/>
    <xf borderId="44" fillId="4" fontId="1" numFmtId="0" xfId="0" applyBorder="1" applyFont="1"/>
    <xf borderId="45" fillId="4" fontId="1" numFmtId="0" xfId="0" applyBorder="1" applyFont="1"/>
    <xf borderId="61" fillId="2" fontId="1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vertical="center"/>
    </xf>
    <xf borderId="5" fillId="2" fontId="1" numFmtId="0" xfId="0" applyAlignment="1" applyBorder="1" applyFont="1">
      <alignment horizontal="center" vertical="center"/>
    </xf>
    <xf borderId="30" fillId="0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shrinkToFit="0" vertical="center" wrapText="1"/>
    </xf>
    <xf borderId="62" fillId="2" fontId="1" numFmtId="0" xfId="0" applyAlignment="1" applyBorder="1" applyFont="1">
      <alignment vertical="center"/>
    </xf>
    <xf borderId="61" fillId="2" fontId="1" numFmtId="0" xfId="0" applyAlignment="1" applyBorder="1" applyFont="1">
      <alignment vertical="center"/>
    </xf>
    <xf borderId="18" fillId="2" fontId="1" numFmtId="0" xfId="0" applyAlignment="1" applyBorder="1" applyFont="1">
      <alignment vertical="center"/>
    </xf>
    <xf borderId="12" fillId="2" fontId="1" numFmtId="0" xfId="0" applyAlignment="1" applyBorder="1" applyFont="1">
      <alignment horizontal="center" shrinkToFit="0" vertical="center" wrapText="1"/>
    </xf>
    <xf borderId="0" fillId="0" fontId="30" numFmtId="0" xfId="0" applyFont="1"/>
    <xf borderId="1" fillId="2" fontId="1" numFmtId="166" xfId="0" applyBorder="1" applyFont="1" applyNumberFormat="1"/>
    <xf borderId="12" fillId="2" fontId="1" numFmtId="0" xfId="0" applyAlignment="1" applyBorder="1" applyFont="1">
      <alignment vertical="center"/>
    </xf>
    <xf borderId="17" fillId="3" fontId="3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0" fillId="0" fontId="14" numFmtId="0" xfId="0" applyAlignment="1" applyFont="1">
      <alignment horizontal="center"/>
    </xf>
    <xf borderId="17" fillId="2" fontId="1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chemeClr val="dk1"/>
                </a:solidFill>
                <a:latin typeface="Calibri Light"/>
              </a:defRPr>
            </a:pPr>
            <a:r>
              <a:rPr b="1" i="0" sz="1600">
                <a:solidFill>
                  <a:schemeClr val="dk1"/>
                </a:solidFill>
                <a:latin typeface="Calibri Light"/>
              </a:rPr>
              <a:t>Projected Revenue per Unit Manufactured</a:t>
            </a:r>
          </a:p>
        </c:rich>
      </c:tx>
      <c:layout>
        <c:manualLayout>
          <c:xMode val="edge"/>
          <c:yMode val="edge"/>
          <c:x val="0.24414814814814814"/>
          <c:y val="0.018091358797799294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Total expected Income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calculations!$AC$4:$AC$13</c:f>
            </c:strRef>
          </c:cat>
          <c:val>
            <c:numRef>
              <c:f>calculations!$AD$4:$AD$13</c:f>
              <c:numCache/>
            </c:numRef>
          </c:val>
        </c:ser>
        <c:axId val="868296708"/>
        <c:axId val="438243836"/>
      </c:barChart>
      <c:catAx>
        <c:axId val="8682967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438243836"/>
      </c:catAx>
      <c:valAx>
        <c:axId val="4382438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868296708"/>
      </c:valAx>
      <c:spPr>
        <a:solidFill>
          <a:schemeClr val="lt1"/>
        </a:solidFill>
      </c:spPr>
    </c:plotArea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3.jpg"/><Relationship Id="rId3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1</xdr:row>
      <xdr:rowOff>38100</xdr:rowOff>
    </xdr:from>
    <xdr:ext cx="781050" cy="666750"/>
    <xdr:pic>
      <xdr:nvPicPr>
        <xdr:cNvPr descr="C:\Users\pablo\AppData\Local\Temp\{8A3FCE1E-BFBA-4529-9A42-0DB0EF1701D8}.tm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0</xdr:row>
      <xdr:rowOff>104775</xdr:rowOff>
    </xdr:from>
    <xdr:ext cx="781050" cy="666750"/>
    <xdr:pic>
      <xdr:nvPicPr>
        <xdr:cNvPr descr="C:\Users\pablo\AppData\Local\Temp\{8A3FCE1E-BFBA-4529-9A42-0DB0EF1701D8}.tm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16</xdr:row>
      <xdr:rowOff>66675</xdr:rowOff>
    </xdr:from>
    <xdr:ext cx="17592675" cy="10715625"/>
    <xdr:pic>
      <xdr:nvPicPr>
        <xdr:cNvPr descr="C:\Users\pablo\Downloads\Application Range Array .png"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1</xdr:row>
      <xdr:rowOff>9525</xdr:rowOff>
    </xdr:from>
    <xdr:ext cx="781050" cy="666750"/>
    <xdr:pic>
      <xdr:nvPicPr>
        <xdr:cNvPr descr="C:\Users\pablo\AppData\Local\Temp\{8A3FCE1E-BFBA-4529-9A42-0DB0EF1701D8}.tm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0</xdr:row>
      <xdr:rowOff>180975</xdr:rowOff>
    </xdr:from>
    <xdr:ext cx="781050" cy="609600"/>
    <xdr:pic>
      <xdr:nvPicPr>
        <xdr:cNvPr descr="C:\Users\pablo\AppData\Local\Temp\{8A3FCE1E-BFBA-4529-9A42-0DB0EF1701D8}.tm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31</xdr:col>
      <xdr:colOff>142875</xdr:colOff>
      <xdr:row>2</xdr:row>
      <xdr:rowOff>0</xdr:rowOff>
    </xdr:from>
    <xdr:ext cx="6162675" cy="3762375"/>
    <xdr:graphicFrame>
      <xdr:nvGraphicFramePr>
        <xdr:cNvPr id="142671754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31</xdr:col>
      <xdr:colOff>161925</xdr:colOff>
      <xdr:row>2</xdr:row>
      <xdr:rowOff>0</xdr:rowOff>
    </xdr:from>
    <xdr:ext cx="419100" cy="361950"/>
    <xdr:pic>
      <xdr:nvPicPr>
        <xdr:cNvPr descr="C:\Users\pablo\AppData\Local\Temp\{8A3FCE1E-BFBA-4529-9A42-0DB0EF1701D8}.tmp"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33</xdr:col>
      <xdr:colOff>295275</xdr:colOff>
      <xdr:row>19</xdr:row>
      <xdr:rowOff>28575</xdr:rowOff>
    </xdr:from>
    <xdr:ext cx="2943225" cy="295275"/>
    <xdr:pic>
      <xdr:nvPicPr>
        <xdr:cNvPr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nancial%20Model%201%20(por%20unidades%20fabricadas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vestment Allocation"/>
      <sheetName val="Integral"/>
      <sheetName val="Income"/>
      <sheetName val="Corporate Expenses"/>
      <sheetName val="Mining F. Expenses"/>
      <sheetName val="Variable Assumptions"/>
      <sheetName val="Modelo por unidades fabricadas"/>
      <sheetName val="(not reading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29"/>
    <col customWidth="1" min="2" max="2" width="31.43"/>
    <col customWidth="1" min="3" max="3" width="31.29"/>
    <col customWidth="1" min="4" max="4" width="68.57"/>
    <col customWidth="1" min="5" max="5" width="2.43"/>
    <col customWidth="1" min="6" max="6" width="25.29"/>
    <col customWidth="1" min="7" max="7" width="2.43"/>
    <col customWidth="1" min="8" max="8" width="8.0"/>
    <col customWidth="1" min="9" max="9" width="16.29"/>
    <col customWidth="1" min="10" max="10" width="2.43"/>
    <col customWidth="1" min="11" max="11" width="8.43"/>
    <col customWidth="1" min="12" max="12" width="15.29"/>
    <col customWidth="1" min="13" max="13" width="11.43"/>
    <col customWidth="1" min="14" max="14" width="15.14"/>
    <col customWidth="1" min="15" max="26" width="10.71"/>
  </cols>
  <sheetData>
    <row r="1" ht="7.5" hidden="1" customHeight="1">
      <c r="A1" s="4"/>
      <c r="B1" s="5"/>
      <c r="C1" s="4"/>
      <c r="D1" s="5"/>
      <c r="E1" s="6"/>
      <c r="F1" s="4"/>
      <c r="G1" s="5"/>
      <c r="H1" s="4"/>
      <c r="I1" s="5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58.5" customHeight="1">
      <c r="A2" s="6"/>
      <c r="B2" s="12" t="s">
        <v>2</v>
      </c>
      <c r="C2" s="10"/>
      <c r="D2" s="13"/>
      <c r="E2" s="14"/>
      <c r="F2" s="14"/>
      <c r="G2" s="14"/>
      <c r="H2" s="14"/>
      <c r="I2" s="16"/>
      <c r="J2" s="16"/>
      <c r="K2" s="1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0.5" customHeight="1">
      <c r="A3" s="6"/>
      <c r="B3" s="18"/>
      <c r="C3" s="1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25" t="s">
        <v>7</v>
      </c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4" t="s">
        <v>12</v>
      </c>
      <c r="C5" s="39">
        <f>F94</f>
        <v>6600000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34" t="s">
        <v>17</v>
      </c>
      <c r="C6" s="54">
        <f>I92/C5</f>
        <v>0.6147727273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4" t="s">
        <v>20</v>
      </c>
      <c r="C7" s="54">
        <f>L92/C5</f>
        <v>0.2185606061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9" t="s">
        <v>21</v>
      </c>
      <c r="C8" s="70" t="s">
        <v>22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"/>
      <c r="B9" s="78"/>
      <c r="C9" s="7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84" t="s">
        <v>26</v>
      </c>
      <c r="C10" s="85" t="s">
        <v>27</v>
      </c>
      <c r="D10" s="8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90" t="s">
        <v>29</v>
      </c>
      <c r="C11" s="54">
        <f>F40/C5</f>
        <v>0.5681818182</v>
      </c>
      <c r="D11" s="8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34" t="s">
        <v>30</v>
      </c>
      <c r="C12" s="54">
        <f>(F68+F78)/C5</f>
        <v>0.2121212121</v>
      </c>
      <c r="D12" s="8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34" t="s">
        <v>32</v>
      </c>
      <c r="C13" s="54">
        <v>0.04</v>
      </c>
      <c r="D13" s="8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16" t="s">
        <v>34</v>
      </c>
      <c r="C14" s="54">
        <v>0.0053496915011234355</v>
      </c>
      <c r="D14" s="8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18" t="s">
        <v>37</v>
      </c>
      <c r="C15" s="120">
        <f>F93/C5</f>
        <v>0.1666666667</v>
      </c>
      <c r="D15" s="8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27" t="s">
        <v>38</v>
      </c>
      <c r="C17" s="129" t="s">
        <v>39</v>
      </c>
      <c r="D17" s="130" t="s">
        <v>40</v>
      </c>
      <c r="E17" s="131"/>
      <c r="F17" s="132" t="s">
        <v>41</v>
      </c>
      <c r="G17" s="131"/>
      <c r="H17" s="133" t="s">
        <v>43</v>
      </c>
      <c r="I17" s="135" t="s">
        <v>44</v>
      </c>
      <c r="J17" s="131"/>
      <c r="K17" s="133" t="s">
        <v>45</v>
      </c>
      <c r="L17" s="135" t="s">
        <v>44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0" customHeight="1">
      <c r="A18" s="1"/>
      <c r="B18" s="137"/>
      <c r="C18" s="138"/>
      <c r="D18" s="139"/>
      <c r="E18" s="72"/>
      <c r="F18" s="141"/>
      <c r="G18" s="72"/>
      <c r="H18" s="143"/>
      <c r="I18" s="74"/>
      <c r="J18" s="72"/>
      <c r="K18" s="143"/>
      <c r="L18" s="6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48" t="s">
        <v>29</v>
      </c>
      <c r="C19" s="150" t="s">
        <v>47</v>
      </c>
      <c r="D19" s="151" t="s">
        <v>48</v>
      </c>
      <c r="E19" s="72"/>
      <c r="F19" s="152">
        <v>400000.0</v>
      </c>
      <c r="G19" s="72"/>
      <c r="H19" s="153">
        <v>0.5</v>
      </c>
      <c r="I19" s="155">
        <f>F19*H19</f>
        <v>200000</v>
      </c>
      <c r="J19" s="72"/>
      <c r="K19" s="153">
        <v>0.5</v>
      </c>
      <c r="L19" s="156">
        <f>F19*K19</f>
        <v>200000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customHeight="1">
      <c r="A20" s="1"/>
      <c r="B20" s="137"/>
      <c r="C20" s="138"/>
      <c r="D20" s="139"/>
      <c r="E20" s="72"/>
      <c r="F20" s="141"/>
      <c r="G20" s="72"/>
      <c r="H20" s="143"/>
      <c r="I20" s="74"/>
      <c r="J20" s="72"/>
      <c r="K20" s="143"/>
      <c r="L20" s="6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48" t="s">
        <v>29</v>
      </c>
      <c r="C21" s="150" t="s">
        <v>47</v>
      </c>
      <c r="D21" s="151" t="s">
        <v>49</v>
      </c>
      <c r="E21" s="72"/>
      <c r="F21" s="152">
        <v>600000.0</v>
      </c>
      <c r="G21" s="72"/>
      <c r="H21" s="153">
        <v>0.5</v>
      </c>
      <c r="I21" s="155">
        <f>F21*H21</f>
        <v>300000</v>
      </c>
      <c r="J21" s="72"/>
      <c r="K21" s="153">
        <v>0.5</v>
      </c>
      <c r="L21" s="156">
        <f>F21*K21</f>
        <v>300000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0" customHeight="1">
      <c r="A22" s="1"/>
      <c r="B22" s="137"/>
      <c r="C22" s="138"/>
      <c r="D22" s="139"/>
      <c r="E22" s="72"/>
      <c r="F22" s="141"/>
      <c r="G22" s="72"/>
      <c r="H22" s="143"/>
      <c r="I22" s="74"/>
      <c r="J22" s="72"/>
      <c r="K22" s="143"/>
      <c r="L22" s="6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48" t="s">
        <v>29</v>
      </c>
      <c r="C23" s="150" t="s">
        <v>47</v>
      </c>
      <c r="D23" s="151" t="s">
        <v>50</v>
      </c>
      <c r="E23" s="72"/>
      <c r="F23" s="152">
        <v>400000.0</v>
      </c>
      <c r="G23" s="72"/>
      <c r="H23" s="153">
        <v>0.5</v>
      </c>
      <c r="I23" s="155">
        <f>F23*H23</f>
        <v>200000</v>
      </c>
      <c r="J23" s="72"/>
      <c r="K23" s="153">
        <v>0.5</v>
      </c>
      <c r="L23" s="156">
        <f>F23*K23</f>
        <v>200000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0" customHeight="1">
      <c r="A24" s="1"/>
      <c r="B24" s="137"/>
      <c r="C24" s="138"/>
      <c r="D24" s="139"/>
      <c r="E24" s="72"/>
      <c r="F24" s="141"/>
      <c r="G24" s="72"/>
      <c r="H24" s="143"/>
      <c r="I24" s="74"/>
      <c r="J24" s="72"/>
      <c r="K24" s="143"/>
      <c r="L24" s="6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48" t="s">
        <v>29</v>
      </c>
      <c r="C25" s="150" t="s">
        <v>47</v>
      </c>
      <c r="D25" s="151" t="s">
        <v>51</v>
      </c>
      <c r="E25" s="72"/>
      <c r="F25" s="152">
        <v>400000.0</v>
      </c>
      <c r="G25" s="72"/>
      <c r="H25" s="153">
        <v>0.5</v>
      </c>
      <c r="I25" s="155">
        <f>F25*H25</f>
        <v>200000</v>
      </c>
      <c r="J25" s="72"/>
      <c r="K25" s="153">
        <v>0.5</v>
      </c>
      <c r="L25" s="156">
        <f>F25*K25</f>
        <v>200000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0" customHeight="1">
      <c r="A26" s="1"/>
      <c r="B26" s="137"/>
      <c r="C26" s="138"/>
      <c r="D26" s="139"/>
      <c r="E26" s="72"/>
      <c r="F26" s="141"/>
      <c r="G26" s="72"/>
      <c r="H26" s="143"/>
      <c r="I26" s="74"/>
      <c r="J26" s="72"/>
      <c r="K26" s="143"/>
      <c r="L26" s="6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48" t="s">
        <v>29</v>
      </c>
      <c r="C27" s="150" t="s">
        <v>47</v>
      </c>
      <c r="D27" s="151" t="s">
        <v>52</v>
      </c>
      <c r="E27" s="72"/>
      <c r="F27" s="152">
        <v>150000.0</v>
      </c>
      <c r="G27" s="72"/>
      <c r="H27" s="153">
        <v>0.5</v>
      </c>
      <c r="I27" s="155">
        <f>F27*H27</f>
        <v>75000</v>
      </c>
      <c r="J27" s="72"/>
      <c r="K27" s="153">
        <v>0.5</v>
      </c>
      <c r="L27" s="156">
        <f>F27*K27</f>
        <v>75000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9.0" customHeight="1">
      <c r="A28" s="1"/>
      <c r="B28" s="137"/>
      <c r="C28" s="138"/>
      <c r="D28" s="139"/>
      <c r="E28" s="72"/>
      <c r="F28" s="141"/>
      <c r="G28" s="72"/>
      <c r="H28" s="143"/>
      <c r="I28" s="74"/>
      <c r="J28" s="72"/>
      <c r="K28" s="143"/>
      <c r="L28" s="6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48" t="s">
        <v>29</v>
      </c>
      <c r="C29" s="150" t="s">
        <v>47</v>
      </c>
      <c r="D29" s="151" t="s">
        <v>53</v>
      </c>
      <c r="E29" s="72"/>
      <c r="F29" s="152">
        <v>150000.0</v>
      </c>
      <c r="G29" s="72"/>
      <c r="H29" s="153">
        <v>0.5</v>
      </c>
      <c r="I29" s="155">
        <f>F29*H29</f>
        <v>75000</v>
      </c>
      <c r="J29" s="72"/>
      <c r="K29" s="153">
        <v>0.5</v>
      </c>
      <c r="L29" s="156">
        <f>F29*K29</f>
        <v>75000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9.0" customHeight="1">
      <c r="A30" s="1"/>
      <c r="B30" s="137"/>
      <c r="C30" s="138"/>
      <c r="D30" s="139"/>
      <c r="E30" s="72"/>
      <c r="F30" s="141"/>
      <c r="G30" s="72"/>
      <c r="H30" s="143"/>
      <c r="I30" s="74"/>
      <c r="J30" s="72"/>
      <c r="K30" s="143"/>
      <c r="L30" s="6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48" t="s">
        <v>29</v>
      </c>
      <c r="C31" s="150" t="s">
        <v>54</v>
      </c>
      <c r="D31" s="151" t="s">
        <v>55</v>
      </c>
      <c r="E31" s="72"/>
      <c r="F31" s="152">
        <v>150000.0</v>
      </c>
      <c r="G31" s="72"/>
      <c r="H31" s="153">
        <v>0.5</v>
      </c>
      <c r="I31" s="155">
        <f>F31*H31</f>
        <v>75000</v>
      </c>
      <c r="J31" s="72"/>
      <c r="K31" s="153">
        <v>0.5</v>
      </c>
      <c r="L31" s="156">
        <f>F31*K31</f>
        <v>75000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9.0" customHeight="1">
      <c r="A32" s="1"/>
      <c r="B32" s="137"/>
      <c r="C32" s="138"/>
      <c r="D32" s="139"/>
      <c r="E32" s="72"/>
      <c r="F32" s="141"/>
      <c r="G32" s="72"/>
      <c r="H32" s="143"/>
      <c r="I32" s="74"/>
      <c r="J32" s="72"/>
      <c r="K32" s="143"/>
      <c r="L32" s="6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48" t="s">
        <v>29</v>
      </c>
      <c r="C33" s="150" t="s">
        <v>54</v>
      </c>
      <c r="D33" s="151" t="s">
        <v>56</v>
      </c>
      <c r="E33" s="72"/>
      <c r="F33" s="152">
        <v>400000.0</v>
      </c>
      <c r="G33" s="72"/>
      <c r="H33" s="153">
        <v>0.5</v>
      </c>
      <c r="I33" s="155">
        <f>F33*H33</f>
        <v>200000</v>
      </c>
      <c r="J33" s="72"/>
      <c r="K33" s="153">
        <v>0.5</v>
      </c>
      <c r="L33" s="156">
        <f>F33*K33</f>
        <v>200000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9.0" customHeight="1">
      <c r="A34" s="1"/>
      <c r="B34" s="137"/>
      <c r="C34" s="138"/>
      <c r="D34" s="139"/>
      <c r="E34" s="72"/>
      <c r="F34" s="141"/>
      <c r="G34" s="72"/>
      <c r="H34" s="143"/>
      <c r="I34" s="74"/>
      <c r="J34" s="72"/>
      <c r="K34" s="143"/>
      <c r="L34" s="6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48" t="s">
        <v>29</v>
      </c>
      <c r="C35" s="150" t="s">
        <v>54</v>
      </c>
      <c r="D35" s="151" t="s">
        <v>57</v>
      </c>
      <c r="E35" s="72"/>
      <c r="F35" s="152">
        <v>100000.0</v>
      </c>
      <c r="G35" s="72"/>
      <c r="H35" s="153">
        <v>0.5</v>
      </c>
      <c r="I35" s="155">
        <f>F35*H35</f>
        <v>50000</v>
      </c>
      <c r="J35" s="72"/>
      <c r="K35" s="153">
        <v>0.5</v>
      </c>
      <c r="L35" s="156">
        <f>F35*K35</f>
        <v>50000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37"/>
      <c r="C36" s="138"/>
      <c r="D36" s="139"/>
      <c r="E36" s="72"/>
      <c r="F36" s="157"/>
      <c r="G36" s="72"/>
      <c r="H36" s="143"/>
      <c r="I36" s="158"/>
      <c r="J36" s="72"/>
      <c r="K36" s="143"/>
      <c r="L36" s="15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48" t="s">
        <v>29</v>
      </c>
      <c r="C37" s="150" t="s">
        <v>58</v>
      </c>
      <c r="D37" s="151" t="s">
        <v>59</v>
      </c>
      <c r="E37" s="72"/>
      <c r="F37" s="152">
        <v>400000.0</v>
      </c>
      <c r="G37" s="72"/>
      <c r="H37" s="153">
        <v>1.0</v>
      </c>
      <c r="I37" s="155">
        <f>F37*H37</f>
        <v>400000</v>
      </c>
      <c r="J37" s="72"/>
      <c r="K37" s="153">
        <v>0.0</v>
      </c>
      <c r="L37" s="156">
        <f>F37*K37</f>
        <v>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0" customHeight="1">
      <c r="A38" s="1"/>
      <c r="B38" s="137"/>
      <c r="C38" s="138"/>
      <c r="D38" s="139"/>
      <c r="E38" s="72"/>
      <c r="F38" s="141"/>
      <c r="G38" s="72"/>
      <c r="H38" s="143"/>
      <c r="I38" s="74"/>
      <c r="J38" s="72"/>
      <c r="K38" s="143"/>
      <c r="L38" s="6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48" t="s">
        <v>29</v>
      </c>
      <c r="C39" s="150" t="s">
        <v>58</v>
      </c>
      <c r="D39" s="151" t="s">
        <v>60</v>
      </c>
      <c r="E39" s="72"/>
      <c r="F39" s="152">
        <v>600000.0</v>
      </c>
      <c r="G39" s="72"/>
      <c r="H39" s="153">
        <v>1.0</v>
      </c>
      <c r="I39" s="155">
        <f>F39*H39</f>
        <v>600000</v>
      </c>
      <c r="J39" s="72"/>
      <c r="K39" s="153">
        <v>0.0</v>
      </c>
      <c r="L39" s="156">
        <f>F39*K39</f>
        <v>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9.25" customHeight="1">
      <c r="A40" s="1"/>
      <c r="B40" s="40"/>
      <c r="C40" s="1"/>
      <c r="D40" s="79"/>
      <c r="E40" s="159"/>
      <c r="F40" s="160">
        <f>SUM(F19:F39)</f>
        <v>3750000</v>
      </c>
      <c r="G40" s="159"/>
      <c r="H40" s="88"/>
      <c r="I40" s="161">
        <f>SUM(I19:I39)</f>
        <v>2375000</v>
      </c>
      <c r="J40" s="159"/>
      <c r="K40" s="40"/>
      <c r="L40" s="161">
        <f>SUM(L19:L39)</f>
        <v>1375000</v>
      </c>
      <c r="M40" s="1"/>
      <c r="N40" s="10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62" t="s">
        <v>30</v>
      </c>
      <c r="C41" s="163" t="s">
        <v>61</v>
      </c>
      <c r="D41" s="164" t="s">
        <v>62</v>
      </c>
      <c r="E41" s="107"/>
      <c r="F41" s="165">
        <v>15000.0</v>
      </c>
      <c r="G41" s="107"/>
      <c r="H41" s="153">
        <v>1.0</v>
      </c>
      <c r="I41" s="155">
        <f>F41*H41</f>
        <v>15000</v>
      </c>
      <c r="J41" s="107"/>
      <c r="K41" s="153">
        <v>0.0</v>
      </c>
      <c r="L41" s="156">
        <f>F41*K41</f>
        <v>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0" customHeight="1">
      <c r="A42" s="1"/>
      <c r="B42" s="137"/>
      <c r="C42" s="138"/>
      <c r="D42" s="139"/>
      <c r="E42" s="72"/>
      <c r="F42" s="141"/>
      <c r="G42" s="72"/>
      <c r="H42" s="143"/>
      <c r="I42" s="74"/>
      <c r="J42" s="72"/>
      <c r="K42" s="143"/>
      <c r="L42" s="6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62" t="s">
        <v>30</v>
      </c>
      <c r="C43" s="163" t="s">
        <v>61</v>
      </c>
      <c r="D43" s="164" t="s">
        <v>63</v>
      </c>
      <c r="E43" s="107"/>
      <c r="F43" s="165">
        <v>10000.0</v>
      </c>
      <c r="G43" s="107"/>
      <c r="H43" s="153">
        <v>1.0</v>
      </c>
      <c r="I43" s="155">
        <f>F43*H43</f>
        <v>10000</v>
      </c>
      <c r="J43" s="107"/>
      <c r="K43" s="153">
        <v>0.0</v>
      </c>
      <c r="L43" s="156">
        <f>F43*K43</f>
        <v>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0" customHeight="1">
      <c r="A44" s="1"/>
      <c r="B44" s="137"/>
      <c r="C44" s="138"/>
      <c r="D44" s="139"/>
      <c r="E44" s="72"/>
      <c r="F44" s="141"/>
      <c r="G44" s="72"/>
      <c r="H44" s="143"/>
      <c r="I44" s="74"/>
      <c r="J44" s="72"/>
      <c r="K44" s="143"/>
      <c r="L44" s="6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62" t="s">
        <v>30</v>
      </c>
      <c r="C45" s="163" t="s">
        <v>61</v>
      </c>
      <c r="D45" s="164" t="s">
        <v>64</v>
      </c>
      <c r="E45" s="107"/>
      <c r="F45" s="165">
        <v>10000.0</v>
      </c>
      <c r="G45" s="107"/>
      <c r="H45" s="153">
        <v>1.0</v>
      </c>
      <c r="I45" s="155">
        <f>F45*H45</f>
        <v>10000</v>
      </c>
      <c r="J45" s="107"/>
      <c r="K45" s="153">
        <v>0.0</v>
      </c>
      <c r="L45" s="156">
        <f>F45*K45</f>
        <v>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0" customHeight="1">
      <c r="A46" s="1"/>
      <c r="B46" s="137"/>
      <c r="C46" s="138"/>
      <c r="D46" s="139"/>
      <c r="E46" s="72"/>
      <c r="F46" s="141"/>
      <c r="G46" s="72"/>
      <c r="H46" s="143"/>
      <c r="I46" s="74"/>
      <c r="J46" s="72"/>
      <c r="K46" s="143"/>
      <c r="L46" s="6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62" t="s">
        <v>30</v>
      </c>
      <c r="C47" s="163" t="s">
        <v>61</v>
      </c>
      <c r="D47" s="164" t="s">
        <v>65</v>
      </c>
      <c r="E47" s="107"/>
      <c r="F47" s="165">
        <v>10000.0</v>
      </c>
      <c r="G47" s="107"/>
      <c r="H47" s="153">
        <v>1.0</v>
      </c>
      <c r="I47" s="155">
        <f>F47*H47</f>
        <v>10000</v>
      </c>
      <c r="J47" s="107"/>
      <c r="K47" s="153">
        <v>0.0</v>
      </c>
      <c r="L47" s="156">
        <f>F47*K47</f>
        <v>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0" customHeight="1">
      <c r="A48" s="1"/>
      <c r="B48" s="137"/>
      <c r="C48" s="138"/>
      <c r="D48" s="139"/>
      <c r="E48" s="72"/>
      <c r="F48" s="141"/>
      <c r="G48" s="72"/>
      <c r="H48" s="143"/>
      <c r="I48" s="74"/>
      <c r="J48" s="72"/>
      <c r="K48" s="143"/>
      <c r="L48" s="6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62" t="s">
        <v>30</v>
      </c>
      <c r="C49" s="163" t="s">
        <v>61</v>
      </c>
      <c r="D49" s="164" t="s">
        <v>66</v>
      </c>
      <c r="E49" s="107"/>
      <c r="F49" s="165">
        <v>20000.0</v>
      </c>
      <c r="G49" s="107"/>
      <c r="H49" s="153">
        <v>1.0</v>
      </c>
      <c r="I49" s="155">
        <f>F49*H49</f>
        <v>20000</v>
      </c>
      <c r="J49" s="107"/>
      <c r="K49" s="153">
        <v>0.0</v>
      </c>
      <c r="L49" s="156">
        <f>F49*K49</f>
        <v>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0" customHeight="1">
      <c r="A50" s="1"/>
      <c r="B50" s="137"/>
      <c r="C50" s="138"/>
      <c r="D50" s="139"/>
      <c r="E50" s="72"/>
      <c r="F50" s="141"/>
      <c r="G50" s="72"/>
      <c r="H50" s="143"/>
      <c r="I50" s="74"/>
      <c r="J50" s="72"/>
      <c r="K50" s="143"/>
      <c r="L50" s="6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62" t="s">
        <v>30</v>
      </c>
      <c r="C51" s="163" t="s">
        <v>67</v>
      </c>
      <c r="D51" s="164" t="s">
        <v>68</v>
      </c>
      <c r="E51" s="107"/>
      <c r="F51" s="165">
        <v>20000.0</v>
      </c>
      <c r="G51" s="107"/>
      <c r="H51" s="153">
        <v>1.0</v>
      </c>
      <c r="I51" s="155">
        <f>F51*H51</f>
        <v>20000</v>
      </c>
      <c r="J51" s="107"/>
      <c r="K51" s="153">
        <v>0.0</v>
      </c>
      <c r="L51" s="156">
        <f>F51*K51</f>
        <v>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0" customHeight="1">
      <c r="A52" s="1"/>
      <c r="B52" s="137"/>
      <c r="C52" s="138"/>
      <c r="D52" s="139"/>
      <c r="E52" s="72"/>
      <c r="F52" s="141"/>
      <c r="G52" s="72"/>
      <c r="H52" s="143"/>
      <c r="I52" s="74"/>
      <c r="J52" s="72"/>
      <c r="K52" s="143"/>
      <c r="L52" s="6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62" t="s">
        <v>30</v>
      </c>
      <c r="C53" s="163" t="s">
        <v>67</v>
      </c>
      <c r="D53" s="164" t="s">
        <v>69</v>
      </c>
      <c r="E53" s="107"/>
      <c r="F53" s="165">
        <v>15000.0</v>
      </c>
      <c r="G53" s="107"/>
      <c r="H53" s="153">
        <v>1.0</v>
      </c>
      <c r="I53" s="155">
        <f>F53*H53</f>
        <v>15000</v>
      </c>
      <c r="J53" s="107"/>
      <c r="K53" s="153">
        <v>0.0</v>
      </c>
      <c r="L53" s="156">
        <f>F53*K53</f>
        <v>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0" customHeight="1">
      <c r="A54" s="1"/>
      <c r="B54" s="137"/>
      <c r="C54" s="138"/>
      <c r="D54" s="139"/>
      <c r="E54" s="72"/>
      <c r="F54" s="141"/>
      <c r="G54" s="72"/>
      <c r="H54" s="143"/>
      <c r="I54" s="74"/>
      <c r="J54" s="72"/>
      <c r="K54" s="143"/>
      <c r="L54" s="6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62" t="s">
        <v>30</v>
      </c>
      <c r="C55" s="163" t="s">
        <v>67</v>
      </c>
      <c r="D55" s="164" t="s">
        <v>70</v>
      </c>
      <c r="E55" s="107"/>
      <c r="F55" s="165">
        <v>15000.0</v>
      </c>
      <c r="G55" s="107"/>
      <c r="H55" s="153">
        <v>1.0</v>
      </c>
      <c r="I55" s="155">
        <f>F55*H55</f>
        <v>15000</v>
      </c>
      <c r="J55" s="107"/>
      <c r="K55" s="153">
        <v>0.0</v>
      </c>
      <c r="L55" s="156">
        <f>F55*K55</f>
        <v>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0" customHeight="1">
      <c r="A56" s="1"/>
      <c r="B56" s="137"/>
      <c r="C56" s="138"/>
      <c r="D56" s="139"/>
      <c r="E56" s="72"/>
      <c r="F56" s="141"/>
      <c r="G56" s="72"/>
      <c r="H56" s="143"/>
      <c r="I56" s="74"/>
      <c r="J56" s="72"/>
      <c r="K56" s="143"/>
      <c r="L56" s="6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62" t="s">
        <v>30</v>
      </c>
      <c r="C57" s="163" t="s">
        <v>67</v>
      </c>
      <c r="D57" s="164" t="s">
        <v>71</v>
      </c>
      <c r="E57" s="107"/>
      <c r="F57" s="165">
        <v>5000.0</v>
      </c>
      <c r="G57" s="107"/>
      <c r="H57" s="153">
        <v>1.0</v>
      </c>
      <c r="I57" s="155">
        <f>F57*H57</f>
        <v>5000</v>
      </c>
      <c r="J57" s="107"/>
      <c r="K57" s="153">
        <v>0.0</v>
      </c>
      <c r="L57" s="156">
        <f>F57*K57</f>
        <v>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0" customHeight="1">
      <c r="A58" s="1"/>
      <c r="B58" s="137"/>
      <c r="C58" s="138"/>
      <c r="D58" s="139"/>
      <c r="E58" s="72"/>
      <c r="F58" s="141"/>
      <c r="G58" s="72"/>
      <c r="H58" s="143"/>
      <c r="I58" s="74"/>
      <c r="J58" s="72"/>
      <c r="K58" s="143"/>
      <c r="L58" s="6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62" t="s">
        <v>30</v>
      </c>
      <c r="C59" s="163" t="s">
        <v>67</v>
      </c>
      <c r="D59" s="164" t="s">
        <v>72</v>
      </c>
      <c r="E59" s="107"/>
      <c r="F59" s="165">
        <v>5000.0</v>
      </c>
      <c r="G59" s="107"/>
      <c r="H59" s="153">
        <v>1.0</v>
      </c>
      <c r="I59" s="155">
        <f>F59*H59</f>
        <v>5000</v>
      </c>
      <c r="J59" s="107"/>
      <c r="K59" s="153">
        <v>0.0</v>
      </c>
      <c r="L59" s="156">
        <f>F59*K59</f>
        <v>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0" customHeight="1">
      <c r="A60" s="1"/>
      <c r="B60" s="137"/>
      <c r="C60" s="138"/>
      <c r="D60" s="139"/>
      <c r="E60" s="72"/>
      <c r="F60" s="141"/>
      <c r="G60" s="72"/>
      <c r="H60" s="143"/>
      <c r="I60" s="74"/>
      <c r="J60" s="72"/>
      <c r="K60" s="143"/>
      <c r="L60" s="6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62" t="s">
        <v>30</v>
      </c>
      <c r="C61" s="163" t="s">
        <v>67</v>
      </c>
      <c r="D61" s="164" t="s">
        <v>73</v>
      </c>
      <c r="E61" s="107"/>
      <c r="F61" s="165">
        <v>5000.0</v>
      </c>
      <c r="G61" s="107"/>
      <c r="H61" s="153">
        <v>1.0</v>
      </c>
      <c r="I61" s="155">
        <f>F61*H61</f>
        <v>5000</v>
      </c>
      <c r="J61" s="107"/>
      <c r="K61" s="153">
        <v>0.0</v>
      </c>
      <c r="L61" s="156">
        <f>F61*K61</f>
        <v>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0" customHeight="1">
      <c r="A62" s="1"/>
      <c r="B62" s="137"/>
      <c r="C62" s="138"/>
      <c r="D62" s="139"/>
      <c r="E62" s="72"/>
      <c r="F62" s="141"/>
      <c r="G62" s="72"/>
      <c r="H62" s="143"/>
      <c r="I62" s="74"/>
      <c r="J62" s="72"/>
      <c r="K62" s="143"/>
      <c r="L62" s="6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62" t="s">
        <v>30</v>
      </c>
      <c r="C63" s="163" t="s">
        <v>67</v>
      </c>
      <c r="D63" s="164" t="s">
        <v>74</v>
      </c>
      <c r="E63" s="107"/>
      <c r="F63" s="165">
        <v>20000.0</v>
      </c>
      <c r="G63" s="107"/>
      <c r="H63" s="153">
        <v>1.0</v>
      </c>
      <c r="I63" s="155">
        <f>F63*H63</f>
        <v>20000</v>
      </c>
      <c r="J63" s="107"/>
      <c r="K63" s="153">
        <v>0.0</v>
      </c>
      <c r="L63" s="156">
        <f>F63*K63</f>
        <v>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0" customHeight="1">
      <c r="A64" s="1"/>
      <c r="B64" s="137"/>
      <c r="C64" s="138"/>
      <c r="D64" s="139"/>
      <c r="E64" s="72"/>
      <c r="F64" s="141"/>
      <c r="G64" s="72"/>
      <c r="H64" s="143"/>
      <c r="I64" s="74"/>
      <c r="J64" s="72"/>
      <c r="K64" s="143"/>
      <c r="L64" s="6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62" t="s">
        <v>30</v>
      </c>
      <c r="C65" s="163" t="s">
        <v>75</v>
      </c>
      <c r="D65" s="164" t="s">
        <v>76</v>
      </c>
      <c r="E65" s="107"/>
      <c r="F65" s="165">
        <v>200000.0</v>
      </c>
      <c r="G65" s="107"/>
      <c r="H65" s="153">
        <v>1.0</v>
      </c>
      <c r="I65" s="155">
        <f>F65*H65</f>
        <v>200000</v>
      </c>
      <c r="J65" s="107"/>
      <c r="K65" s="153">
        <v>0.0</v>
      </c>
      <c r="L65" s="156">
        <f>F65*K65</f>
        <v>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0" customHeight="1">
      <c r="A66" s="1"/>
      <c r="B66" s="137"/>
      <c r="C66" s="138"/>
      <c r="D66" s="139"/>
      <c r="E66" s="72"/>
      <c r="F66" s="141"/>
      <c r="G66" s="72"/>
      <c r="H66" s="143"/>
      <c r="I66" s="74"/>
      <c r="J66" s="72"/>
      <c r="K66" s="143"/>
      <c r="L66" s="6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62" t="s">
        <v>30</v>
      </c>
      <c r="C67" s="163" t="s">
        <v>75</v>
      </c>
      <c r="D67" s="164" t="s">
        <v>77</v>
      </c>
      <c r="E67" s="107"/>
      <c r="F67" s="165">
        <v>50000.0</v>
      </c>
      <c r="G67" s="107"/>
      <c r="H67" s="153">
        <v>1.0</v>
      </c>
      <c r="I67" s="155">
        <f>F67*H67</f>
        <v>50000</v>
      </c>
      <c r="J67" s="107"/>
      <c r="K67" s="153">
        <v>0.0</v>
      </c>
      <c r="L67" s="156">
        <f>F67*K67</f>
        <v>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9.25" customHeight="1">
      <c r="A68" s="1"/>
      <c r="B68" s="137"/>
      <c r="C68" s="138"/>
      <c r="D68" s="139"/>
      <c r="E68" s="72"/>
      <c r="F68" s="157">
        <f>F67+F65+F63+F61+F59+F57+F55+F53+F51+F49+F47+F45+F43+F41</f>
        <v>400000</v>
      </c>
      <c r="G68" s="72"/>
      <c r="H68" s="143"/>
      <c r="I68" s="158">
        <f>I67+I65+I63+I61+I59+I57+I55+I53+I51+I49+I47+I45+I43+I41</f>
        <v>400000</v>
      </c>
      <c r="J68" s="72"/>
      <c r="K68" s="143"/>
      <c r="L68" s="158">
        <f>L67+L65+L63+L61+L59+L57+L55+L53+L51+L49+L47+L45+L43+L41</f>
        <v>0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62" t="s">
        <v>30</v>
      </c>
      <c r="C69" s="163" t="s">
        <v>78</v>
      </c>
      <c r="D69" s="164" t="s">
        <v>79</v>
      </c>
      <c r="E69" s="107"/>
      <c r="F69" s="165">
        <v>100000.0</v>
      </c>
      <c r="G69" s="107"/>
      <c r="H69" s="153">
        <v>1.0</v>
      </c>
      <c r="I69" s="155">
        <f>F69*H69</f>
        <v>100000</v>
      </c>
      <c r="J69" s="107"/>
      <c r="K69" s="153">
        <v>0.0</v>
      </c>
      <c r="L69" s="156">
        <f>F69*K69</f>
        <v>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0" customHeight="1">
      <c r="A70" s="1"/>
      <c r="B70" s="137"/>
      <c r="C70" s="138"/>
      <c r="D70" s="139"/>
      <c r="E70" s="72"/>
      <c r="F70" s="141"/>
      <c r="G70" s="72"/>
      <c r="H70" s="143"/>
      <c r="I70" s="74"/>
      <c r="J70" s="72"/>
      <c r="K70" s="143"/>
      <c r="L70" s="6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62" t="s">
        <v>30</v>
      </c>
      <c r="C71" s="163" t="s">
        <v>78</v>
      </c>
      <c r="D71" s="164" t="s">
        <v>80</v>
      </c>
      <c r="E71" s="107"/>
      <c r="F71" s="165">
        <v>200000.0</v>
      </c>
      <c r="G71" s="107"/>
      <c r="H71" s="153">
        <v>1.0</v>
      </c>
      <c r="I71" s="155">
        <f>F71*H71</f>
        <v>200000</v>
      </c>
      <c r="J71" s="107"/>
      <c r="K71" s="153">
        <v>0.0</v>
      </c>
      <c r="L71" s="156">
        <f>F71*K71</f>
        <v>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0" customHeight="1">
      <c r="A72" s="1"/>
      <c r="B72" s="137"/>
      <c r="C72" s="138"/>
      <c r="D72" s="139"/>
      <c r="E72" s="72"/>
      <c r="F72" s="141"/>
      <c r="G72" s="72"/>
      <c r="H72" s="143"/>
      <c r="I72" s="74"/>
      <c r="J72" s="72"/>
      <c r="K72" s="143"/>
      <c r="L72" s="6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62" t="s">
        <v>30</v>
      </c>
      <c r="C73" s="163" t="s">
        <v>78</v>
      </c>
      <c r="D73" s="164" t="s">
        <v>81</v>
      </c>
      <c r="E73" s="107"/>
      <c r="F73" s="165">
        <v>400000.0</v>
      </c>
      <c r="G73" s="107"/>
      <c r="H73" s="153">
        <v>1.0</v>
      </c>
      <c r="I73" s="155">
        <f>F73*H73</f>
        <v>400000</v>
      </c>
      <c r="J73" s="107"/>
      <c r="K73" s="153">
        <v>0.0</v>
      </c>
      <c r="L73" s="156">
        <f>F73*K73</f>
        <v>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0" customHeight="1">
      <c r="A74" s="1"/>
      <c r="B74" s="137"/>
      <c r="C74" s="138"/>
      <c r="D74" s="139"/>
      <c r="E74" s="72"/>
      <c r="F74" s="141"/>
      <c r="G74" s="72"/>
      <c r="H74" s="143"/>
      <c r="I74" s="74"/>
      <c r="J74" s="72"/>
      <c r="K74" s="143"/>
      <c r="L74" s="6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62" t="s">
        <v>30</v>
      </c>
      <c r="C75" s="163" t="s">
        <v>78</v>
      </c>
      <c r="D75" s="164" t="s">
        <v>82</v>
      </c>
      <c r="E75" s="107"/>
      <c r="F75" s="165">
        <v>150000.0</v>
      </c>
      <c r="G75" s="107"/>
      <c r="H75" s="153">
        <v>1.0</v>
      </c>
      <c r="I75" s="155">
        <f>F75*H75</f>
        <v>150000</v>
      </c>
      <c r="J75" s="107"/>
      <c r="K75" s="153">
        <v>0.0</v>
      </c>
      <c r="L75" s="156">
        <f>F75*K75</f>
        <v>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0" customHeight="1">
      <c r="A76" s="1"/>
      <c r="B76" s="137"/>
      <c r="C76" s="138"/>
      <c r="D76" s="139"/>
      <c r="E76" s="72"/>
      <c r="F76" s="141"/>
      <c r="G76" s="72"/>
      <c r="H76" s="143"/>
      <c r="I76" s="74"/>
      <c r="J76" s="72"/>
      <c r="K76" s="143"/>
      <c r="L76" s="6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62" t="s">
        <v>30</v>
      </c>
      <c r="C77" s="163" t="s">
        <v>78</v>
      </c>
      <c r="D77" s="164" t="s">
        <v>83</v>
      </c>
      <c r="E77" s="107"/>
      <c r="F77" s="165">
        <v>150000.0</v>
      </c>
      <c r="G77" s="107"/>
      <c r="H77" s="153">
        <v>1.0</v>
      </c>
      <c r="I77" s="155">
        <f>F77*H77</f>
        <v>150000</v>
      </c>
      <c r="J77" s="107"/>
      <c r="K77" s="153">
        <v>0.0</v>
      </c>
      <c r="L77" s="156">
        <f>F77*K77</f>
        <v>0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9.25" customHeight="1">
      <c r="A78" s="1"/>
      <c r="B78" s="40"/>
      <c r="C78" s="1"/>
      <c r="D78" s="79"/>
      <c r="E78" s="159"/>
      <c r="F78" s="166">
        <f>F69+F71+F73+F75+F77</f>
        <v>1000000</v>
      </c>
      <c r="G78" s="159"/>
      <c r="H78" s="88"/>
      <c r="I78" s="167">
        <f>I69+I71+I73+I75+I77</f>
        <v>1000000</v>
      </c>
      <c r="J78" s="159"/>
      <c r="K78" s="40"/>
      <c r="L78" s="167">
        <f>L69+L71+L73+L75+L77</f>
        <v>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62" t="s">
        <v>32</v>
      </c>
      <c r="C79" s="163" t="s">
        <v>84</v>
      </c>
      <c r="D79" s="164" t="s">
        <v>85</v>
      </c>
      <c r="E79" s="107"/>
      <c r="F79" s="165">
        <v>5000.0</v>
      </c>
      <c r="G79" s="107"/>
      <c r="H79" s="153">
        <v>0.5</v>
      </c>
      <c r="I79" s="155">
        <f>F79*H79</f>
        <v>2500</v>
      </c>
      <c r="J79" s="107"/>
      <c r="K79" s="153">
        <v>0.5</v>
      </c>
      <c r="L79" s="156">
        <f>F79*K79</f>
        <v>2500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0" customHeight="1">
      <c r="A80" s="1"/>
      <c r="B80" s="137"/>
      <c r="C80" s="138"/>
      <c r="D80" s="139"/>
      <c r="E80" s="72"/>
      <c r="F80" s="141"/>
      <c r="G80" s="72"/>
      <c r="H80" s="143"/>
      <c r="I80" s="74"/>
      <c r="J80" s="72"/>
      <c r="K80" s="143"/>
      <c r="L80" s="6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62" t="s">
        <v>32</v>
      </c>
      <c r="C81" s="163" t="s">
        <v>84</v>
      </c>
      <c r="D81" s="164" t="s">
        <v>86</v>
      </c>
      <c r="E81" s="107"/>
      <c r="F81" s="165">
        <v>15000.0</v>
      </c>
      <c r="G81" s="107"/>
      <c r="H81" s="153">
        <v>0.5</v>
      </c>
      <c r="I81" s="155">
        <f>F81*H81</f>
        <v>7500</v>
      </c>
      <c r="J81" s="107"/>
      <c r="K81" s="153">
        <v>0.5</v>
      </c>
      <c r="L81" s="156">
        <f>F81*K81</f>
        <v>7500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0" customHeight="1">
      <c r="A82" s="1"/>
      <c r="B82" s="137"/>
      <c r="C82" s="138"/>
      <c r="D82" s="139"/>
      <c r="E82" s="72"/>
      <c r="F82" s="141"/>
      <c r="G82" s="72"/>
      <c r="H82" s="143"/>
      <c r="I82" s="74"/>
      <c r="J82" s="72"/>
      <c r="K82" s="143"/>
      <c r="L82" s="6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62" t="s">
        <v>32</v>
      </c>
      <c r="C83" s="163" t="s">
        <v>87</v>
      </c>
      <c r="D83" s="164" t="s">
        <v>88</v>
      </c>
      <c r="E83" s="107"/>
      <c r="F83" s="165">
        <v>50000.0</v>
      </c>
      <c r="G83" s="107"/>
      <c r="H83" s="153">
        <v>0.0</v>
      </c>
      <c r="I83" s="155">
        <f>F83*H83</f>
        <v>0</v>
      </c>
      <c r="J83" s="107"/>
      <c r="K83" s="153">
        <v>1.0</v>
      </c>
      <c r="L83" s="156">
        <f>F83*K83</f>
        <v>50000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1.25" customHeight="1">
      <c r="A84" s="1"/>
      <c r="B84" s="40"/>
      <c r="C84" s="1"/>
      <c r="D84" s="79"/>
      <c r="E84" s="107"/>
      <c r="F84" s="168"/>
      <c r="G84" s="107"/>
      <c r="H84" s="153"/>
      <c r="I84" s="155"/>
      <c r="J84" s="107"/>
      <c r="K84" s="153"/>
      <c r="L84" s="15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62" t="s">
        <v>32</v>
      </c>
      <c r="C85" s="163" t="s">
        <v>89</v>
      </c>
      <c r="D85" s="164" t="s">
        <v>90</v>
      </c>
      <c r="E85" s="107"/>
      <c r="F85" s="165">
        <v>250000.0</v>
      </c>
      <c r="G85" s="107"/>
      <c r="H85" s="153">
        <v>1.0</v>
      </c>
      <c r="I85" s="155">
        <f>F85*H85</f>
        <v>250000</v>
      </c>
      <c r="J85" s="107"/>
      <c r="K85" s="153">
        <v>0.0</v>
      </c>
      <c r="L85" s="156">
        <f>F85*K85</f>
        <v>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9.25" customHeight="1">
      <c r="A86" s="1"/>
      <c r="B86" s="40"/>
      <c r="C86" s="1"/>
      <c r="D86" s="79"/>
      <c r="E86" s="159"/>
      <c r="F86" s="160">
        <f>F79+F81+F83+F85</f>
        <v>320000</v>
      </c>
      <c r="G86" s="159"/>
      <c r="H86" s="88"/>
      <c r="I86" s="161">
        <f>I79+I81+I83+I85</f>
        <v>260000</v>
      </c>
      <c r="J86" s="159"/>
      <c r="K86" s="40"/>
      <c r="L86" s="161">
        <f>L79+L81+L83+L85</f>
        <v>60000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62" t="s">
        <v>91</v>
      </c>
      <c r="C87" s="163" t="s">
        <v>92</v>
      </c>
      <c r="D87" s="164" t="s">
        <v>93</v>
      </c>
      <c r="E87" s="107"/>
      <c r="F87" s="165">
        <v>15000.0</v>
      </c>
      <c r="G87" s="107"/>
      <c r="H87" s="153">
        <v>1.0</v>
      </c>
      <c r="I87" s="155">
        <f>F87*H87</f>
        <v>15000</v>
      </c>
      <c r="J87" s="107"/>
      <c r="K87" s="153">
        <v>0.0</v>
      </c>
      <c r="L87" s="156">
        <f>F87*K87</f>
        <v>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0" customHeight="1">
      <c r="A88" s="1"/>
      <c r="B88" s="137"/>
      <c r="C88" s="138"/>
      <c r="D88" s="139"/>
      <c r="E88" s="72"/>
      <c r="F88" s="141"/>
      <c r="G88" s="72"/>
      <c r="H88" s="143"/>
      <c r="I88" s="74"/>
      <c r="J88" s="72"/>
      <c r="K88" s="143"/>
      <c r="L88" s="6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62" t="s">
        <v>91</v>
      </c>
      <c r="C89" s="163" t="s">
        <v>92</v>
      </c>
      <c r="D89" s="164" t="s">
        <v>94</v>
      </c>
      <c r="E89" s="107"/>
      <c r="F89" s="165">
        <v>15000.0</v>
      </c>
      <c r="G89" s="107"/>
      <c r="H89" s="153">
        <v>0.5</v>
      </c>
      <c r="I89" s="155">
        <f>F89*H89</f>
        <v>7500</v>
      </c>
      <c r="J89" s="107"/>
      <c r="K89" s="153">
        <v>0.5</v>
      </c>
      <c r="L89" s="156">
        <f>F89*K89</f>
        <v>7500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69"/>
      <c r="C90" s="170"/>
      <c r="D90" s="171"/>
      <c r="E90" s="159"/>
      <c r="F90" s="172">
        <f>F87+F89</f>
        <v>30000</v>
      </c>
      <c r="G90" s="159"/>
      <c r="H90" s="173"/>
      <c r="I90" s="174">
        <f>I87+I89</f>
        <v>22500</v>
      </c>
      <c r="J90" s="159"/>
      <c r="K90" s="173"/>
      <c r="L90" s="174">
        <f>L87+L89</f>
        <v>7500</v>
      </c>
      <c r="M90" s="1"/>
      <c r="N90" s="107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7.5" customHeight="1">
      <c r="A91" s="1"/>
      <c r="B91" s="1"/>
      <c r="C91" s="1"/>
      <c r="D91" s="1"/>
      <c r="E91" s="159"/>
      <c r="F91" s="159"/>
      <c r="G91" s="159"/>
      <c r="H91" s="175"/>
      <c r="I91" s="159"/>
      <c r="J91" s="159"/>
      <c r="K91" s="175"/>
      <c r="L91" s="159"/>
      <c r="M91" s="1"/>
      <c r="N91" s="107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76"/>
      <c r="C92" s="177"/>
      <c r="D92" s="178" t="s">
        <v>95</v>
      </c>
      <c r="E92" s="179"/>
      <c r="F92" s="179">
        <f>F90+F86+F78+F68+F40+F36</f>
        <v>5500000</v>
      </c>
      <c r="G92" s="179"/>
      <c r="H92" s="177"/>
      <c r="I92" s="179">
        <f>I90+I86+I78+I68+I40</f>
        <v>4057500</v>
      </c>
      <c r="J92" s="179"/>
      <c r="K92" s="177"/>
      <c r="L92" s="180">
        <f>L90+L86+L78+L68+L40</f>
        <v>1442500</v>
      </c>
      <c r="M92" s="1"/>
      <c r="N92" s="10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62"/>
      <c r="C93" s="163"/>
      <c r="D93" s="181" t="s">
        <v>96</v>
      </c>
      <c r="E93" s="182"/>
      <c r="F93" s="182">
        <f>F92*0.2</f>
        <v>1100000</v>
      </c>
      <c r="G93" s="182"/>
      <c r="H93" s="183"/>
      <c r="I93" s="184"/>
      <c r="J93" s="184"/>
      <c r="K93" s="183"/>
      <c r="L93" s="156"/>
      <c r="M93" s="1"/>
      <c r="N93" s="10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62"/>
      <c r="C94" s="163"/>
      <c r="D94" s="185" t="s">
        <v>97</v>
      </c>
      <c r="E94" s="186"/>
      <c r="F94" s="187">
        <f>F92+F93</f>
        <v>6600000</v>
      </c>
      <c r="G94" s="186"/>
      <c r="H94" s="188"/>
      <c r="I94" s="186"/>
      <c r="J94" s="186"/>
      <c r="K94" s="188"/>
      <c r="L94" s="189"/>
      <c r="M94" s="1"/>
      <c r="N94" s="10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6.0" customHeight="1">
      <c r="A95" s="1"/>
      <c r="B95" s="190"/>
      <c r="C95" s="191"/>
      <c r="D95" s="191"/>
      <c r="E95" s="191"/>
      <c r="F95" s="191"/>
      <c r="G95" s="191"/>
      <c r="H95" s="191"/>
      <c r="I95" s="191"/>
      <c r="J95" s="191"/>
      <c r="K95" s="191"/>
      <c r="L95" s="19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0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07"/>
      <c r="F99" s="107"/>
      <c r="G99" s="107"/>
      <c r="H99" s="1"/>
      <c r="I99" s="1"/>
      <c r="J99" s="107"/>
      <c r="K99" s="1"/>
      <c r="L99" s="107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07"/>
      <c r="F100" s="107"/>
      <c r="G100" s="107"/>
      <c r="H100" s="1"/>
      <c r="I100" s="1"/>
      <c r="J100" s="10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B1"/>
    <mergeCell ref="C1:D1"/>
    <mergeCell ref="F1:G1"/>
    <mergeCell ref="H1:I1"/>
    <mergeCell ref="B4:C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33.0"/>
    <col customWidth="1" min="3" max="3" width="9.14"/>
    <col customWidth="1" min="4" max="4" width="3.57"/>
    <col customWidth="1" min="5" max="5" width="4.29"/>
    <col customWidth="1" min="6" max="6" width="4.86"/>
    <col customWidth="1" min="7" max="7" width="23.71"/>
    <col customWidth="1" min="8" max="8" width="58.14"/>
    <col customWidth="1" min="9" max="13" width="11.43"/>
    <col customWidth="1" min="14" max="26" width="10.71"/>
  </cols>
  <sheetData>
    <row r="1" ht="30.75" customHeight="1">
      <c r="A1" s="1"/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75" customHeight="1">
      <c r="A2" s="1"/>
      <c r="B2" s="9" t="s">
        <v>1</v>
      </c>
      <c r="C2" s="10"/>
      <c r="D2" s="10"/>
      <c r="E2" s="10"/>
      <c r="F2" s="11"/>
      <c r="G2" s="11"/>
      <c r="H2" s="11"/>
      <c r="I2" s="11"/>
      <c r="J2" s="11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6"/>
      <c r="C3" s="17"/>
      <c r="D3" s="17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20" t="s">
        <v>5</v>
      </c>
      <c r="C4" s="21"/>
      <c r="D4" s="21"/>
      <c r="E4" s="21"/>
      <c r="F4" s="21"/>
      <c r="G4" s="21"/>
      <c r="H4" s="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B5" s="28"/>
      <c r="C5" s="30"/>
      <c r="D5" s="30"/>
      <c r="E5" s="30"/>
      <c r="F5" s="30"/>
      <c r="G5" s="30"/>
      <c r="H5" s="3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0"/>
      <c r="C6" s="1"/>
      <c r="D6" s="43"/>
      <c r="E6" s="43"/>
      <c r="F6" s="43"/>
      <c r="G6" s="43"/>
      <c r="H6" s="48">
        <v>0.0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53" t="s">
        <v>18</v>
      </c>
      <c r="C7" s="52"/>
      <c r="D7" s="57" t="s">
        <v>19</v>
      </c>
      <c r="E7" s="31"/>
      <c r="F7" s="31"/>
      <c r="G7" s="32"/>
      <c r="H7" s="5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9"/>
      <c r="C8" s="60"/>
      <c r="D8" s="61"/>
      <c r="E8" s="62"/>
      <c r="F8" s="62"/>
      <c r="G8" s="63"/>
      <c r="H8" s="6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B9" s="71"/>
      <c r="C9" s="1"/>
      <c r="D9" s="72"/>
      <c r="E9" s="72"/>
      <c r="F9" s="72"/>
      <c r="G9" s="72"/>
      <c r="H9" s="7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3" t="s">
        <v>23</v>
      </c>
      <c r="C10" s="52"/>
      <c r="D10" s="80" t="s">
        <v>24</v>
      </c>
      <c r="E10" s="31"/>
      <c r="F10" s="31"/>
      <c r="G10" s="32"/>
      <c r="H10" s="79"/>
      <c r="I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59"/>
      <c r="C11" s="60"/>
      <c r="D11" s="61"/>
      <c r="E11" s="62"/>
      <c r="F11" s="62"/>
      <c r="G11" s="63"/>
      <c r="H11" s="5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88"/>
      <c r="C12" s="6"/>
      <c r="D12" s="6"/>
      <c r="E12" s="6"/>
      <c r="F12" s="6"/>
      <c r="G12" s="6"/>
      <c r="H12" s="5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"/>
      <c r="B13" s="88"/>
      <c r="C13" s="6"/>
      <c r="D13" s="72"/>
      <c r="E13" s="72"/>
      <c r="F13" s="72"/>
      <c r="G13" s="72"/>
      <c r="H13" s="7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8"/>
      <c r="C14" s="110"/>
      <c r="D14" s="110"/>
      <c r="E14" s="110"/>
      <c r="F14" s="110"/>
      <c r="G14" s="110"/>
      <c r="H14" s="1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4:H4"/>
    <mergeCell ref="B7:C8"/>
    <mergeCell ref="D7:G8"/>
    <mergeCell ref="B10:C11"/>
    <mergeCell ref="D10:G11"/>
  </mergeCells>
  <dataValidations>
    <dataValidation type="list" allowBlank="1" showErrorMessage="1" sqref="D10">
      <formula1>calculations!$E$3:$E$5</formula1>
    </dataValidation>
    <dataValidation type="list" allowBlank="1" showErrorMessage="1" sqref="D7">
      <formula1>calculations!$C$3:$C$6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0"/>
    <col customWidth="1" min="2" max="2" width="37.0"/>
    <col customWidth="1" min="3" max="5" width="11.43"/>
    <col customWidth="1" min="6" max="6" width="10.14"/>
    <col customWidth="1" min="7" max="7" width="11.43"/>
    <col customWidth="1" min="8" max="8" width="6.86"/>
    <col customWidth="1" min="9" max="9" width="3.71"/>
    <col customWidth="1" min="10" max="10" width="7.14"/>
    <col customWidth="1" min="11" max="11" width="8.57"/>
    <col customWidth="1" min="12" max="12" width="10.71"/>
    <col customWidth="1" min="13" max="13" width="2.86"/>
    <col customWidth="1" min="14" max="14" width="3.71"/>
    <col customWidth="1" min="15" max="15" width="8.43"/>
    <col customWidth="1" min="16" max="16" width="9.43"/>
    <col customWidth="1" min="17" max="17" width="11.43"/>
    <col customWidth="1" min="18" max="18" width="3.71"/>
    <col customWidth="1" min="19" max="19" width="11.43"/>
    <col customWidth="1" min="20" max="20" width="9.71"/>
    <col customWidth="1" min="21" max="21" width="11.43"/>
    <col customWidth="1" min="22" max="26" width="10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1"/>
      <c r="B2" s="3"/>
      <c r="C2" s="7" t="s">
        <v>0</v>
      </c>
      <c r="D2" s="8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5" t="s">
        <v>3</v>
      </c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0" customHeight="1">
      <c r="A5" s="1"/>
      <c r="B5" s="24" t="s">
        <v>6</v>
      </c>
      <c r="C5" s="26"/>
      <c r="D5" s="26"/>
      <c r="E5" s="26"/>
      <c r="F5" s="26"/>
      <c r="G5" s="26"/>
      <c r="H5" s="27"/>
      <c r="I5" s="1"/>
      <c r="J5" s="24" t="s">
        <v>8</v>
      </c>
      <c r="K5" s="26"/>
      <c r="L5" s="26"/>
      <c r="M5" s="27"/>
      <c r="N5" s="1"/>
      <c r="O5" s="29" t="s">
        <v>9</v>
      </c>
      <c r="P5" s="31"/>
      <c r="Q5" s="32"/>
      <c r="R5" s="1"/>
      <c r="S5" s="24" t="s">
        <v>11</v>
      </c>
      <c r="T5" s="26"/>
      <c r="U5" s="27"/>
      <c r="V5" s="1"/>
      <c r="W5" s="1"/>
      <c r="X5" s="1"/>
      <c r="Y5" s="1"/>
      <c r="Z5" s="1"/>
    </row>
    <row r="6" ht="15.0" customHeight="1">
      <c r="A6" s="1"/>
      <c r="B6" s="37"/>
      <c r="C6" s="1"/>
      <c r="D6" s="1"/>
      <c r="E6" s="1"/>
      <c r="F6" s="1"/>
      <c r="G6" s="1"/>
      <c r="H6" s="41"/>
      <c r="I6" s="1"/>
      <c r="J6" s="42" t="s">
        <v>13</v>
      </c>
      <c r="K6" s="8"/>
      <c r="L6" s="8"/>
      <c r="M6" s="44"/>
      <c r="N6" s="1"/>
      <c r="O6" s="45"/>
      <c r="P6" s="46"/>
      <c r="Q6" s="47"/>
      <c r="R6" s="1"/>
      <c r="S6" s="42" t="s">
        <v>14</v>
      </c>
      <c r="T6" s="8"/>
      <c r="U6" s="44"/>
      <c r="V6" s="1"/>
      <c r="W6" s="1"/>
      <c r="X6" s="1"/>
      <c r="Y6" s="1"/>
      <c r="Z6" s="1"/>
    </row>
    <row r="7" ht="15.0" customHeight="1">
      <c r="A7" s="1"/>
      <c r="B7" s="50" t="s">
        <v>16</v>
      </c>
      <c r="C7" s="52"/>
      <c r="D7" s="56">
        <v>1000000.0</v>
      </c>
      <c r="E7" s="31"/>
      <c r="F7" s="31"/>
      <c r="G7" s="32"/>
      <c r="H7" s="41"/>
      <c r="I7" s="1"/>
      <c r="J7" s="68">
        <f>IF(AND(D7&gt;=1,D7&lt;=100000),1000000,IF(AND(D7&gt;=100001,D7&lt;=500000),5000000,IF(AND(D7&gt;=500001,D7&lt;=1000000),10000000,IF(AND(D7&gt;1000000,D7&lt;=10000000),20000000))))</f>
        <v>10000000</v>
      </c>
      <c r="K7" s="66"/>
      <c r="L7" s="66"/>
      <c r="M7" s="67"/>
      <c r="N7" s="1"/>
      <c r="O7" s="68">
        <f>D7*D13*D16</f>
        <v>440000000</v>
      </c>
      <c r="P7" s="66"/>
      <c r="Q7" s="67"/>
      <c r="R7" s="1"/>
      <c r="S7" s="73">
        <f>O7+J7</f>
        <v>450000000</v>
      </c>
      <c r="T7" s="66"/>
      <c r="U7" s="67"/>
      <c r="V7" s="1"/>
      <c r="W7" s="1"/>
      <c r="X7" s="1"/>
      <c r="Y7" s="1"/>
      <c r="Z7" s="1"/>
    </row>
    <row r="8" ht="15.0" customHeight="1">
      <c r="A8" s="1"/>
      <c r="B8" s="45"/>
      <c r="C8" s="60"/>
      <c r="D8" s="61"/>
      <c r="E8" s="62"/>
      <c r="F8" s="62"/>
      <c r="G8" s="63"/>
      <c r="H8" s="77"/>
      <c r="I8" s="1"/>
      <c r="J8" s="75"/>
      <c r="M8" s="76"/>
      <c r="N8" s="1"/>
      <c r="O8" s="75"/>
      <c r="Q8" s="76"/>
      <c r="R8" s="1"/>
      <c r="S8" s="75"/>
      <c r="U8" s="76"/>
      <c r="V8" s="1"/>
      <c r="W8" s="1"/>
      <c r="X8" s="1"/>
      <c r="Y8" s="1"/>
      <c r="Z8" s="1"/>
    </row>
    <row r="9" ht="13.5" customHeight="1">
      <c r="A9" s="1"/>
      <c r="B9" s="81"/>
      <c r="C9" s="83"/>
      <c r="D9" s="36"/>
      <c r="E9" s="36"/>
      <c r="F9" s="36"/>
      <c r="G9" s="36"/>
      <c r="H9" s="77"/>
      <c r="I9" s="1"/>
      <c r="J9" s="45"/>
      <c r="K9" s="46"/>
      <c r="L9" s="46"/>
      <c r="M9" s="47"/>
      <c r="N9" s="1"/>
      <c r="O9" s="61"/>
      <c r="P9" s="62"/>
      <c r="Q9" s="63"/>
      <c r="R9" s="1"/>
      <c r="S9" s="61"/>
      <c r="T9" s="62"/>
      <c r="U9" s="63"/>
      <c r="V9" s="1"/>
      <c r="W9" s="1"/>
      <c r="X9" s="1"/>
      <c r="Y9" s="1"/>
      <c r="Z9" s="1"/>
    </row>
    <row r="10">
      <c r="A10" s="1"/>
      <c r="B10" s="82" t="s">
        <v>28</v>
      </c>
      <c r="C10" s="52"/>
      <c r="D10" s="89">
        <v>5.0</v>
      </c>
      <c r="E10" s="31"/>
      <c r="F10" s="31"/>
      <c r="G10" s="32"/>
      <c r="H10" s="77"/>
      <c r="I10" s="1"/>
      <c r="J10" s="92"/>
      <c r="K10" s="94"/>
      <c r="L10" s="94"/>
      <c r="M10" s="95"/>
      <c r="N10" s="1"/>
      <c r="O10" s="97"/>
      <c r="P10" s="98"/>
      <c r="Q10" s="100"/>
      <c r="R10" s="1"/>
      <c r="S10" s="97"/>
      <c r="T10" s="98"/>
      <c r="U10" s="100"/>
      <c r="V10" s="1"/>
      <c r="W10" s="1"/>
      <c r="X10" s="1"/>
      <c r="Y10" s="1"/>
      <c r="Z10" s="1"/>
    </row>
    <row r="11">
      <c r="A11" s="1"/>
      <c r="B11" s="59"/>
      <c r="C11" s="60"/>
      <c r="D11" s="61"/>
      <c r="E11" s="62"/>
      <c r="F11" s="62"/>
      <c r="G11" s="63"/>
      <c r="H11" s="106"/>
      <c r="I11" s="1"/>
      <c r="J11" s="107"/>
      <c r="K11" s="109"/>
      <c r="L11" s="10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81"/>
      <c r="C12" s="83"/>
      <c r="D12" s="114"/>
      <c r="E12" s="114"/>
      <c r="F12" s="114"/>
      <c r="G12" s="114"/>
      <c r="H12" s="106"/>
      <c r="I12" s="1"/>
      <c r="J12" s="115" t="s">
        <v>33</v>
      </c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52"/>
      <c r="V12" s="1"/>
      <c r="W12" s="1"/>
      <c r="X12" s="1"/>
      <c r="Y12" s="1"/>
      <c r="Z12" s="1"/>
    </row>
    <row r="13" ht="15.0" customHeight="1">
      <c r="A13" s="1"/>
      <c r="B13" s="50" t="s">
        <v>35</v>
      </c>
      <c r="C13" s="67"/>
      <c r="D13" s="56">
        <v>11000.0</v>
      </c>
      <c r="E13" s="31"/>
      <c r="F13" s="31"/>
      <c r="G13" s="32"/>
      <c r="H13" s="106"/>
      <c r="I13" s="1"/>
      <c r="J13" s="117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60"/>
      <c r="V13" s="1"/>
      <c r="W13" s="1"/>
      <c r="X13" s="1"/>
      <c r="Y13" s="1"/>
      <c r="Z13" s="1"/>
    </row>
    <row r="14" ht="15.0" customHeight="1">
      <c r="A14" s="1"/>
      <c r="B14" s="45"/>
      <c r="C14" s="47"/>
      <c r="D14" s="61"/>
      <c r="E14" s="62"/>
      <c r="F14" s="62"/>
      <c r="G14" s="63"/>
      <c r="H14" s="106"/>
      <c r="I14" s="1"/>
      <c r="J14" s="121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5"/>
      <c r="V14" s="1"/>
      <c r="W14" s="1"/>
      <c r="X14" s="1"/>
      <c r="Y14" s="1"/>
      <c r="Z14" s="1"/>
    </row>
    <row r="15" ht="13.5" customHeight="1">
      <c r="A15" s="1"/>
      <c r="B15" s="81"/>
      <c r="C15" s="83"/>
      <c r="D15" s="114"/>
      <c r="E15" s="114"/>
      <c r="F15" s="114"/>
      <c r="G15" s="114"/>
      <c r="H15" s="106"/>
      <c r="I15" s="1"/>
      <c r="J15" s="37"/>
      <c r="K15" s="126">
        <f>S7*D10</f>
        <v>2250000000</v>
      </c>
      <c r="L15" s="66"/>
      <c r="M15" s="66"/>
      <c r="N15" s="66"/>
      <c r="O15" s="66"/>
      <c r="P15" s="66"/>
      <c r="Q15" s="66"/>
      <c r="R15" s="66"/>
      <c r="S15" s="66"/>
      <c r="T15" s="52"/>
      <c r="U15" s="41"/>
      <c r="V15" s="1"/>
      <c r="W15" s="1"/>
      <c r="X15" s="1"/>
      <c r="Y15" s="1"/>
      <c r="Z15" s="1"/>
    </row>
    <row r="16" ht="15.0" customHeight="1">
      <c r="A16" s="1"/>
      <c r="B16" s="50" t="s">
        <v>36</v>
      </c>
      <c r="C16" s="67"/>
      <c r="D16" s="119">
        <v>0.04</v>
      </c>
      <c r="E16" s="31"/>
      <c r="F16" s="31"/>
      <c r="G16" s="32"/>
      <c r="H16" s="106"/>
      <c r="I16" s="1"/>
      <c r="J16" s="37"/>
      <c r="K16" s="134"/>
      <c r="T16" s="136"/>
      <c r="U16" s="41"/>
      <c r="V16" s="1"/>
      <c r="W16" s="1"/>
      <c r="X16" s="1"/>
      <c r="Y16" s="1"/>
      <c r="Z16" s="1"/>
    </row>
    <row r="17" ht="15.0" customHeight="1">
      <c r="A17" s="1"/>
      <c r="B17" s="45"/>
      <c r="C17" s="47"/>
      <c r="D17" s="61"/>
      <c r="E17" s="62"/>
      <c r="F17" s="62"/>
      <c r="G17" s="63"/>
      <c r="H17" s="106"/>
      <c r="I17" s="1"/>
      <c r="J17" s="37"/>
      <c r="K17" s="117"/>
      <c r="L17" s="46"/>
      <c r="M17" s="46"/>
      <c r="N17" s="46"/>
      <c r="O17" s="46"/>
      <c r="P17" s="46"/>
      <c r="Q17" s="46"/>
      <c r="R17" s="46"/>
      <c r="S17" s="46"/>
      <c r="T17" s="60"/>
      <c r="U17" s="41"/>
      <c r="V17" s="1"/>
      <c r="W17" s="1"/>
      <c r="X17" s="1"/>
      <c r="Y17" s="1"/>
      <c r="Z17" s="1"/>
    </row>
    <row r="18" ht="12.0" customHeight="1">
      <c r="A18" s="1"/>
      <c r="B18" s="140"/>
      <c r="C18" s="142"/>
      <c r="D18" s="144"/>
      <c r="E18" s="144"/>
      <c r="F18" s="144"/>
      <c r="G18" s="144"/>
      <c r="H18" s="145"/>
      <c r="I18" s="1"/>
      <c r="J18" s="146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9"/>
      <c r="V18" s="1"/>
      <c r="W18" s="1"/>
      <c r="X18" s="1"/>
      <c r="Y18" s="1"/>
      <c r="Z18" s="1"/>
    </row>
    <row r="19" ht="12.0" customHeight="1">
      <c r="A19" s="1"/>
      <c r="B19" s="108"/>
      <c r="C19" s="110"/>
      <c r="D19" s="110"/>
      <c r="E19" s="110"/>
      <c r="F19" s="110"/>
      <c r="G19" s="110"/>
      <c r="H19" s="112"/>
      <c r="I19" s="1"/>
      <c r="J19" s="154"/>
      <c r="K19" s="8"/>
      <c r="L19" s="8"/>
      <c r="M19" s="8"/>
      <c r="N19" s="8"/>
      <c r="O19" s="8"/>
      <c r="P19" s="8"/>
      <c r="Q19" s="8"/>
      <c r="R19" s="8"/>
      <c r="S19" s="8"/>
      <c r="T19" s="8"/>
      <c r="U19" s="5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C2:E2"/>
    <mergeCell ref="B5:H5"/>
    <mergeCell ref="J5:M5"/>
    <mergeCell ref="O5:Q6"/>
    <mergeCell ref="S5:U5"/>
    <mergeCell ref="J6:M6"/>
    <mergeCell ref="S6:U6"/>
    <mergeCell ref="J10:M10"/>
    <mergeCell ref="J12:U13"/>
    <mergeCell ref="B13:C14"/>
    <mergeCell ref="D13:G14"/>
    <mergeCell ref="K15:T17"/>
    <mergeCell ref="B16:C17"/>
    <mergeCell ref="D16:G17"/>
    <mergeCell ref="J19:U19"/>
    <mergeCell ref="B7:C8"/>
    <mergeCell ref="D7:G8"/>
    <mergeCell ref="J7:M9"/>
    <mergeCell ref="O7:Q9"/>
    <mergeCell ref="S7:U9"/>
    <mergeCell ref="B10:C11"/>
    <mergeCell ref="D10:G11"/>
  </mergeCells>
  <dataValidations>
    <dataValidation type="list" allowBlank="1" showErrorMessage="1" sqref="D13">
      <formula1>calculations!$X$3:$X$14</formula1>
    </dataValidation>
    <dataValidation type="list" allowBlank="1" showErrorMessage="1" sqref="D16">
      <formula1>calculations!$K$3:$K$11</formula1>
    </dataValidation>
    <dataValidation type="list" allowBlank="1" showErrorMessage="1" sqref="D7">
      <formula1>calculations!$V$3:$V$22</formula1>
    </dataValidation>
    <dataValidation type="list" allowBlank="1" showErrorMessage="1" sqref="D10">
      <formula1>calculations!$G$3:$G$12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0"/>
    <col customWidth="1" min="2" max="2" width="51.14"/>
    <col customWidth="1" min="3" max="5" width="11.43"/>
    <col customWidth="1" min="6" max="6" width="10.14"/>
    <col customWidth="1" min="7" max="7" width="11.43"/>
    <col customWidth="1" min="8" max="8" width="6.86"/>
    <col customWidth="1" min="9" max="9" width="3.71"/>
    <col customWidth="1" min="10" max="10" width="7.14"/>
    <col customWidth="1" min="11" max="11" width="8.57"/>
    <col customWidth="1" min="12" max="12" width="10.71"/>
    <col customWidth="1" min="13" max="13" width="2.86"/>
    <col customWidth="1" min="14" max="14" width="3.71"/>
    <col customWidth="1" min="15" max="15" width="8.43"/>
    <col customWidth="1" min="16" max="16" width="9.43"/>
    <col customWidth="1" min="17" max="17" width="11.43"/>
    <col customWidth="1" min="18" max="18" width="3.71"/>
    <col customWidth="1" min="19" max="21" width="11.43"/>
    <col customWidth="1" min="22" max="26" width="10.71"/>
  </cols>
  <sheetData>
    <row r="1" ht="9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1"/>
      <c r="B2" s="3"/>
      <c r="C2" s="7" t="s">
        <v>0</v>
      </c>
      <c r="D2" s="8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9" t="s">
        <v>4</v>
      </c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0" customHeight="1">
      <c r="A5" s="1"/>
      <c r="B5" s="23" t="s">
        <v>6</v>
      </c>
      <c r="C5" s="21"/>
      <c r="D5" s="21"/>
      <c r="E5" s="21"/>
      <c r="F5" s="21"/>
      <c r="G5" s="21"/>
      <c r="H5" s="22"/>
      <c r="I5" s="1"/>
      <c r="J5" s="24" t="s">
        <v>8</v>
      </c>
      <c r="K5" s="26"/>
      <c r="L5" s="26"/>
      <c r="M5" s="27"/>
      <c r="N5" s="1"/>
      <c r="O5" s="29" t="s">
        <v>9</v>
      </c>
      <c r="P5" s="31"/>
      <c r="Q5" s="32"/>
      <c r="R5" s="1"/>
      <c r="S5" s="24" t="s">
        <v>10</v>
      </c>
      <c r="T5" s="26"/>
      <c r="U5" s="27"/>
      <c r="V5" s="1"/>
      <c r="W5" s="1"/>
      <c r="X5" s="1"/>
      <c r="Y5" s="1"/>
      <c r="Z5" s="1"/>
    </row>
    <row r="6" ht="14.25" customHeight="1">
      <c r="A6" s="1"/>
      <c r="B6" s="35"/>
      <c r="C6" s="36"/>
      <c r="D6" s="36"/>
      <c r="E6" s="36"/>
      <c r="F6" s="36"/>
      <c r="G6" s="36"/>
      <c r="H6" s="38"/>
      <c r="I6" s="1"/>
      <c r="J6" s="42" t="s">
        <v>13</v>
      </c>
      <c r="K6" s="8"/>
      <c r="L6" s="8"/>
      <c r="M6" s="44"/>
      <c r="N6" s="1"/>
      <c r="O6" s="45"/>
      <c r="P6" s="46"/>
      <c r="Q6" s="47"/>
      <c r="R6" s="1"/>
      <c r="S6" s="49" t="s">
        <v>14</v>
      </c>
      <c r="T6" s="8"/>
      <c r="U6" s="44"/>
      <c r="V6" s="1"/>
      <c r="W6" s="1"/>
      <c r="X6" s="1"/>
      <c r="Y6" s="1"/>
      <c r="Z6" s="1"/>
    </row>
    <row r="7" ht="15.0" customHeight="1">
      <c r="A7" s="1"/>
      <c r="B7" s="51" t="s">
        <v>15</v>
      </c>
      <c r="C7" s="52"/>
      <c r="D7" s="55">
        <v>0.3</v>
      </c>
      <c r="E7" s="31"/>
      <c r="F7" s="31"/>
      <c r="G7" s="32"/>
      <c r="H7" s="38"/>
      <c r="I7" s="1"/>
      <c r="J7" s="65">
        <f>IF(AND(D10&gt;=1,D10&lt;=100000),1000000,IF(AND(D10&gt;=100001,D10&lt;=500000),5000000,IF(AND(D10&gt;=500001,D10&lt;=1000000),10000000,IF(AND(D10&gt;1000000,D10&lt;=10000000),20000000))))</f>
        <v>5000000</v>
      </c>
      <c r="K7" s="66"/>
      <c r="L7" s="66"/>
      <c r="M7" s="67"/>
      <c r="N7" s="1"/>
      <c r="O7" s="65">
        <f>VLOOKUP('Bitcoin &amp; Crypto mining '!D7,calculations!Q15:R25,2,FALSE)*D10*D16*D19*D22</f>
        <v>67600000</v>
      </c>
      <c r="P7" s="66"/>
      <c r="Q7" s="67"/>
      <c r="R7" s="1"/>
      <c r="S7" s="73">
        <f>O7+J7</f>
        <v>72600000</v>
      </c>
      <c r="T7" s="66"/>
      <c r="U7" s="67"/>
      <c r="V7" s="1"/>
      <c r="W7" s="1"/>
      <c r="X7" s="1"/>
      <c r="Y7" s="1"/>
      <c r="Z7" s="1"/>
    </row>
    <row r="8" ht="15.0" customHeight="1">
      <c r="A8" s="1"/>
      <c r="B8" s="59"/>
      <c r="C8" s="60"/>
      <c r="D8" s="61"/>
      <c r="E8" s="62"/>
      <c r="F8" s="62"/>
      <c r="G8" s="63"/>
      <c r="H8" s="38"/>
      <c r="I8" s="1"/>
      <c r="J8" s="75"/>
      <c r="M8" s="76"/>
      <c r="N8" s="1"/>
      <c r="O8" s="75"/>
      <c r="Q8" s="76"/>
      <c r="R8" s="1"/>
      <c r="S8" s="75"/>
      <c r="U8" s="76"/>
      <c r="V8" s="1"/>
      <c r="W8" s="1"/>
      <c r="X8" s="1"/>
      <c r="Y8" s="1"/>
      <c r="Z8" s="1"/>
    </row>
    <row r="9" ht="15.0" customHeight="1">
      <c r="A9" s="1"/>
      <c r="B9" s="40"/>
      <c r="C9" s="1"/>
      <c r="D9" s="1"/>
      <c r="E9" s="1"/>
      <c r="F9" s="1"/>
      <c r="G9" s="1"/>
      <c r="H9" s="79"/>
      <c r="I9" s="1"/>
      <c r="J9" s="75"/>
      <c r="M9" s="76"/>
      <c r="N9" s="1"/>
      <c r="O9" s="75"/>
      <c r="Q9" s="76"/>
      <c r="R9" s="1"/>
      <c r="S9" s="75"/>
      <c r="U9" s="76"/>
      <c r="V9" s="1"/>
      <c r="W9" s="1"/>
      <c r="X9" s="1"/>
      <c r="Y9" s="1"/>
      <c r="Z9" s="1"/>
    </row>
    <row r="10" ht="15.0" customHeight="1">
      <c r="A10" s="1"/>
      <c r="B10" s="82" t="s">
        <v>25</v>
      </c>
      <c r="C10" s="52"/>
      <c r="D10" s="86">
        <v>200000.0</v>
      </c>
      <c r="E10" s="31"/>
      <c r="F10" s="31"/>
      <c r="G10" s="32"/>
      <c r="H10" s="79"/>
      <c r="I10" s="1"/>
      <c r="J10" s="75"/>
      <c r="M10" s="76"/>
      <c r="N10" s="1"/>
      <c r="O10" s="75"/>
      <c r="Q10" s="76"/>
      <c r="R10" s="1"/>
      <c r="S10" s="75"/>
      <c r="U10" s="76"/>
      <c r="V10" s="1"/>
      <c r="W10" s="1"/>
      <c r="X10" s="1"/>
      <c r="Y10" s="1"/>
      <c r="Z10" s="1"/>
    </row>
    <row r="11" ht="15.0" customHeight="1">
      <c r="A11" s="1"/>
      <c r="B11" s="59"/>
      <c r="C11" s="60"/>
      <c r="D11" s="61"/>
      <c r="E11" s="62"/>
      <c r="F11" s="62"/>
      <c r="G11" s="63"/>
      <c r="H11" s="58"/>
      <c r="I11" s="1"/>
      <c r="J11" s="45"/>
      <c r="K11" s="46"/>
      <c r="L11" s="46"/>
      <c r="M11" s="47"/>
      <c r="N11" s="1"/>
      <c r="O11" s="45"/>
      <c r="P11" s="46"/>
      <c r="Q11" s="47"/>
      <c r="R11" s="1"/>
      <c r="S11" s="45"/>
      <c r="T11" s="46"/>
      <c r="U11" s="47"/>
      <c r="V11" s="1"/>
      <c r="W11" s="1"/>
      <c r="X11" s="1"/>
      <c r="Y11" s="1"/>
      <c r="Z11" s="1"/>
    </row>
    <row r="12" ht="15.0" customHeight="1">
      <c r="A12" s="1"/>
      <c r="B12" s="91"/>
      <c r="C12" s="83"/>
      <c r="D12" s="93"/>
      <c r="E12" s="93"/>
      <c r="F12" s="93"/>
      <c r="G12" s="93"/>
      <c r="H12" s="58"/>
      <c r="I12" s="1"/>
      <c r="J12" s="96"/>
      <c r="K12" s="94"/>
      <c r="L12" s="94"/>
      <c r="M12" s="95"/>
      <c r="N12" s="1"/>
      <c r="O12" s="99"/>
      <c r="P12" s="101"/>
      <c r="Q12" s="102"/>
      <c r="R12" s="1"/>
      <c r="S12" s="103"/>
      <c r="T12" s="104"/>
      <c r="U12" s="105"/>
      <c r="V12" s="1"/>
      <c r="W12" s="1"/>
      <c r="X12" s="1"/>
      <c r="Y12" s="1"/>
      <c r="Z12" s="1"/>
    </row>
    <row r="13" ht="15.0" customHeight="1">
      <c r="A13" s="1"/>
      <c r="B13" s="82" t="s">
        <v>31</v>
      </c>
      <c r="C13" s="52"/>
      <c r="D13" s="86">
        <v>5.0</v>
      </c>
      <c r="E13" s="31"/>
      <c r="F13" s="31"/>
      <c r="G13" s="32"/>
      <c r="H13" s="58"/>
      <c r="I13" s="1"/>
      <c r="J13" s="111"/>
      <c r="K13" s="111"/>
      <c r="L13" s="111"/>
      <c r="M13" s="111"/>
      <c r="N13" s="1"/>
      <c r="O13" s="111"/>
      <c r="P13" s="111"/>
      <c r="Q13" s="111"/>
      <c r="R13" s="1"/>
      <c r="S13" s="113"/>
      <c r="T13" s="113"/>
      <c r="U13" s="113"/>
      <c r="V13" s="1"/>
      <c r="W13" s="1"/>
      <c r="X13" s="1"/>
      <c r="Y13" s="1"/>
      <c r="Z13" s="1"/>
    </row>
    <row r="14" ht="13.5" customHeight="1">
      <c r="A14" s="1"/>
      <c r="B14" s="59"/>
      <c r="C14" s="60"/>
      <c r="D14" s="61"/>
      <c r="E14" s="62"/>
      <c r="F14" s="62"/>
      <c r="G14" s="63"/>
      <c r="H14" s="58"/>
      <c r="I14" s="1"/>
      <c r="J14" s="111"/>
      <c r="K14" s="111"/>
      <c r="L14" s="111"/>
      <c r="M14" s="111"/>
      <c r="N14" s="1"/>
      <c r="O14" s="111"/>
      <c r="P14" s="111"/>
      <c r="Q14" s="111"/>
      <c r="R14" s="1"/>
      <c r="S14" s="113"/>
      <c r="T14" s="113"/>
      <c r="U14" s="113"/>
      <c r="V14" s="1"/>
      <c r="W14" s="1"/>
      <c r="X14" s="1"/>
      <c r="Y14" s="1"/>
      <c r="Z14" s="1"/>
    </row>
    <row r="15" ht="13.5" customHeight="1">
      <c r="A15" s="1"/>
      <c r="B15" s="91"/>
      <c r="C15" s="83"/>
      <c r="D15" s="36"/>
      <c r="E15" s="36"/>
      <c r="F15" s="36"/>
      <c r="G15" s="36"/>
      <c r="H15" s="58"/>
      <c r="I15" s="1"/>
      <c r="J15" s="115" t="s">
        <v>33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52"/>
      <c r="V15" s="1"/>
      <c r="W15" s="1"/>
      <c r="X15" s="1"/>
      <c r="Y15" s="1"/>
      <c r="Z15" s="1"/>
    </row>
    <row r="16" ht="15.0" customHeight="1">
      <c r="A16" s="1"/>
      <c r="B16" s="82" t="s">
        <v>36</v>
      </c>
      <c r="C16" s="67"/>
      <c r="D16" s="119">
        <v>0.04</v>
      </c>
      <c r="E16" s="31"/>
      <c r="F16" s="31"/>
      <c r="G16" s="32"/>
      <c r="H16" s="58"/>
      <c r="I16" s="1"/>
      <c r="J16" s="117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60"/>
      <c r="V16" s="1"/>
      <c r="W16" s="1"/>
      <c r="X16" s="1"/>
      <c r="Y16" s="1"/>
      <c r="Z16" s="1"/>
    </row>
    <row r="17">
      <c r="A17" s="1"/>
      <c r="B17" s="59"/>
      <c r="C17" s="47"/>
      <c r="D17" s="61"/>
      <c r="E17" s="62"/>
      <c r="F17" s="62"/>
      <c r="G17" s="63"/>
      <c r="H17" s="74"/>
      <c r="I17" s="1"/>
      <c r="J17" s="123"/>
      <c r="K17" s="124"/>
      <c r="L17" s="124"/>
      <c r="M17" s="122"/>
      <c r="N17" s="122"/>
      <c r="O17" s="122"/>
      <c r="P17" s="122"/>
      <c r="Q17" s="122"/>
      <c r="R17" s="122"/>
      <c r="S17" s="122"/>
      <c r="T17" s="122"/>
      <c r="U17" s="125"/>
      <c r="V17" s="1"/>
      <c r="W17" s="1"/>
      <c r="X17" s="1"/>
      <c r="Y17" s="1"/>
      <c r="Z17" s="1"/>
    </row>
    <row r="18" ht="13.5" customHeight="1">
      <c r="A18" s="1"/>
      <c r="B18" s="91"/>
      <c r="C18" s="83"/>
      <c r="D18" s="114"/>
      <c r="E18" s="114"/>
      <c r="F18" s="114"/>
      <c r="G18" s="114"/>
      <c r="H18" s="74"/>
      <c r="I18" s="1"/>
      <c r="J18" s="37"/>
      <c r="K18" s="128">
        <f>S7*'Bitcoin &amp; Crypto mining '!D13</f>
        <v>363000000</v>
      </c>
      <c r="L18" s="66"/>
      <c r="M18" s="66"/>
      <c r="N18" s="66"/>
      <c r="O18" s="66"/>
      <c r="P18" s="66"/>
      <c r="Q18" s="66"/>
      <c r="R18" s="66"/>
      <c r="S18" s="66"/>
      <c r="T18" s="52"/>
      <c r="U18" s="41"/>
      <c r="V18" s="1"/>
      <c r="W18" s="1"/>
      <c r="X18" s="1"/>
      <c r="Y18" s="1"/>
      <c r="Z18" s="1"/>
    </row>
    <row r="19" ht="15.0" customHeight="1">
      <c r="A19" s="1"/>
      <c r="B19" s="82" t="s">
        <v>42</v>
      </c>
      <c r="C19" s="67"/>
      <c r="D19" s="86">
        <v>24.0</v>
      </c>
      <c r="E19" s="31"/>
      <c r="F19" s="31"/>
      <c r="G19" s="32"/>
      <c r="H19" s="74"/>
      <c r="I19" s="1"/>
      <c r="J19" s="37"/>
      <c r="K19" s="134"/>
      <c r="T19" s="136"/>
      <c r="U19" s="41"/>
      <c r="V19" s="1"/>
      <c r="W19" s="1"/>
      <c r="X19" s="1"/>
      <c r="Y19" s="1"/>
      <c r="Z19" s="1"/>
    </row>
    <row r="20" ht="15.0" customHeight="1">
      <c r="A20" s="1"/>
      <c r="B20" s="59"/>
      <c r="C20" s="47"/>
      <c r="D20" s="61"/>
      <c r="E20" s="62"/>
      <c r="F20" s="62"/>
      <c r="G20" s="63"/>
      <c r="H20" s="74"/>
      <c r="I20" s="1"/>
      <c r="J20" s="37"/>
      <c r="K20" s="134"/>
      <c r="T20" s="136"/>
      <c r="U20" s="41"/>
      <c r="V20" s="1"/>
      <c r="W20" s="1"/>
      <c r="X20" s="1"/>
      <c r="Y20" s="1"/>
      <c r="Z20" s="1"/>
    </row>
    <row r="21" ht="13.5" customHeight="1">
      <c r="A21" s="1"/>
      <c r="B21" s="91"/>
      <c r="C21" s="83"/>
      <c r="D21" s="114"/>
      <c r="E21" s="114"/>
      <c r="F21" s="114"/>
      <c r="G21" s="114"/>
      <c r="H21" s="74"/>
      <c r="I21" s="1"/>
      <c r="J21" s="37"/>
      <c r="K21" s="134"/>
      <c r="T21" s="136"/>
      <c r="U21" s="41"/>
      <c r="V21" s="1"/>
      <c r="W21" s="1"/>
      <c r="X21" s="1"/>
      <c r="Y21" s="1"/>
      <c r="Z21" s="1"/>
    </row>
    <row r="22" ht="15.0" customHeight="1">
      <c r="A22" s="1"/>
      <c r="B22" s="82" t="s">
        <v>46</v>
      </c>
      <c r="C22" s="67"/>
      <c r="D22" s="147">
        <v>65000.0</v>
      </c>
      <c r="E22" s="31"/>
      <c r="F22" s="31"/>
      <c r="G22" s="32"/>
      <c r="H22" s="74"/>
      <c r="I22" s="1"/>
      <c r="J22" s="37"/>
      <c r="K22" s="134"/>
      <c r="T22" s="136"/>
      <c r="U22" s="41"/>
      <c r="V22" s="1"/>
      <c r="W22" s="1"/>
      <c r="X22" s="1"/>
      <c r="Y22" s="1"/>
      <c r="Z22" s="1"/>
    </row>
    <row r="23" ht="15.0" customHeight="1">
      <c r="A23" s="1"/>
      <c r="B23" s="59"/>
      <c r="C23" s="47"/>
      <c r="D23" s="61"/>
      <c r="E23" s="62"/>
      <c r="F23" s="62"/>
      <c r="G23" s="63"/>
      <c r="H23" s="74"/>
      <c r="I23" s="1"/>
      <c r="J23" s="37"/>
      <c r="K23" s="117"/>
      <c r="L23" s="46"/>
      <c r="M23" s="46"/>
      <c r="N23" s="46"/>
      <c r="O23" s="46"/>
      <c r="P23" s="46"/>
      <c r="Q23" s="46"/>
      <c r="R23" s="46"/>
      <c r="S23" s="46"/>
      <c r="T23" s="60"/>
      <c r="U23" s="41"/>
      <c r="V23" s="1"/>
      <c r="W23" s="1"/>
      <c r="X23" s="1"/>
      <c r="Y23" s="1"/>
      <c r="Z23" s="1"/>
    </row>
    <row r="24" ht="12.0" customHeight="1">
      <c r="A24" s="1"/>
      <c r="B24" s="88"/>
      <c r="C24" s="6"/>
      <c r="D24" s="72"/>
      <c r="E24" s="72"/>
      <c r="F24" s="72"/>
      <c r="G24" s="72"/>
      <c r="H24" s="74"/>
      <c r="I24" s="1"/>
      <c r="J24" s="146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9"/>
      <c r="V24" s="1"/>
      <c r="W24" s="1"/>
      <c r="X24" s="1"/>
      <c r="Y24" s="1"/>
      <c r="Z24" s="1"/>
    </row>
    <row r="25" ht="12.0" customHeight="1">
      <c r="A25" s="1"/>
      <c r="B25" s="108"/>
      <c r="C25" s="110"/>
      <c r="D25" s="110"/>
      <c r="E25" s="110"/>
      <c r="F25" s="110"/>
      <c r="G25" s="110"/>
      <c r="H25" s="112"/>
      <c r="I25" s="1"/>
      <c r="J25" s="154"/>
      <c r="K25" s="8"/>
      <c r="L25" s="8"/>
      <c r="M25" s="8"/>
      <c r="N25" s="8"/>
      <c r="O25" s="8"/>
      <c r="P25" s="8"/>
      <c r="Q25" s="8"/>
      <c r="R25" s="8"/>
      <c r="S25" s="8"/>
      <c r="T25" s="8"/>
      <c r="U25" s="5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C2:E2"/>
    <mergeCell ref="B5:H5"/>
    <mergeCell ref="J5:M5"/>
    <mergeCell ref="O5:Q6"/>
    <mergeCell ref="S5:U5"/>
    <mergeCell ref="J6:M6"/>
    <mergeCell ref="S6:U6"/>
    <mergeCell ref="J15:U16"/>
    <mergeCell ref="K18:T23"/>
    <mergeCell ref="J25:U25"/>
    <mergeCell ref="B7:C8"/>
    <mergeCell ref="D7:G8"/>
    <mergeCell ref="J7:M11"/>
    <mergeCell ref="O7:Q11"/>
    <mergeCell ref="S7:U11"/>
    <mergeCell ref="D10:G11"/>
    <mergeCell ref="J12:M12"/>
    <mergeCell ref="B22:C23"/>
    <mergeCell ref="D22:G23"/>
    <mergeCell ref="B10:C11"/>
    <mergeCell ref="B13:C14"/>
    <mergeCell ref="D13:G14"/>
    <mergeCell ref="B16:C17"/>
    <mergeCell ref="D16:G17"/>
    <mergeCell ref="B19:C20"/>
    <mergeCell ref="D19:G20"/>
  </mergeCells>
  <dataValidations>
    <dataValidation type="list" allowBlank="1" showErrorMessage="1" sqref="D22">
      <formula1>calculations!$O$3:$O$79</formula1>
    </dataValidation>
    <dataValidation type="list" allowBlank="1" showErrorMessage="1" sqref="D7">
      <formula1>calculations!$A$3:$A$273</formula1>
    </dataValidation>
    <dataValidation type="list" allowBlank="1" showErrorMessage="1" sqref="D16">
      <formula1>calculations!$K$3:$K$11</formula1>
    </dataValidation>
    <dataValidation type="list" allowBlank="1" showErrorMessage="1" sqref="D10">
      <formula1>calculations!$I$3:$I$70</formula1>
    </dataValidation>
    <dataValidation type="list" allowBlank="1" showErrorMessage="1" sqref="D13">
      <formula1>calculations!$G$3:$G$12</formula1>
    </dataValidation>
    <dataValidation type="list" allowBlank="1" showErrorMessage="1" sqref="D19">
      <formula1>calculations!$M$3:$M$27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43"/>
    <col customWidth="1" min="2" max="2" width="8.86"/>
    <col customWidth="1" min="3" max="3" width="21.43"/>
    <col customWidth="1" min="4" max="4" width="9.57"/>
    <col customWidth="1" min="5" max="5" width="25.14"/>
    <col customWidth="1" min="6" max="6" width="7.86"/>
    <col customWidth="1" min="7" max="7" width="33.14"/>
    <col customWidth="1" min="8" max="8" width="9.43"/>
    <col customWidth="1" min="9" max="9" width="35.29"/>
    <col customWidth="1" min="10" max="10" width="7.0"/>
    <col customWidth="1" min="11" max="11" width="27.43"/>
    <col customWidth="1" min="12" max="12" width="6.43"/>
    <col customWidth="1" min="13" max="13" width="32.14"/>
    <col customWidth="1" min="14" max="14" width="7.57"/>
    <col customWidth="1" min="15" max="15" width="28.29"/>
    <col customWidth="1" min="16" max="16" width="7.43"/>
    <col customWidth="1" min="17" max="17" width="11.71"/>
    <col customWidth="1" min="18" max="19" width="12.0"/>
    <col customWidth="1" min="20" max="20" width="16.14"/>
    <col customWidth="1" min="21" max="21" width="11.43"/>
    <col customWidth="1" min="22" max="22" width="36.86"/>
    <col customWidth="1" min="23" max="23" width="12.43"/>
    <col customWidth="1" min="24" max="24" width="34.71"/>
    <col customWidth="1" min="25" max="25" width="11.43"/>
    <col customWidth="1" min="26" max="26" width="18.29"/>
    <col customWidth="1" min="27" max="28" width="11.43"/>
    <col customWidth="1" min="29" max="29" width="13.29"/>
    <col customWidth="1" min="30" max="30" width="21.57"/>
    <col customWidth="1" min="31" max="31" width="11.71"/>
    <col customWidth="1" min="32" max="32" width="14.43"/>
    <col customWidth="1" min="33" max="39" width="11.43"/>
    <col customWidth="1" min="40" max="40" width="2.57"/>
  </cols>
  <sheetData>
    <row r="1" ht="23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ht="12.75" customHeight="1">
      <c r="A2" s="193" t="s">
        <v>15</v>
      </c>
      <c r="B2" s="194"/>
      <c r="C2" s="195" t="s">
        <v>18</v>
      </c>
      <c r="D2" s="1"/>
      <c r="E2" s="196" t="s">
        <v>98</v>
      </c>
      <c r="F2" s="1"/>
      <c r="G2" s="197" t="s">
        <v>99</v>
      </c>
      <c r="H2" s="194"/>
      <c r="I2" s="197" t="s">
        <v>100</v>
      </c>
      <c r="J2" s="194"/>
      <c r="K2" s="195" t="s">
        <v>36</v>
      </c>
      <c r="L2" s="1"/>
      <c r="M2" s="197" t="s">
        <v>101</v>
      </c>
      <c r="N2" s="1"/>
      <c r="O2" s="195" t="s">
        <v>102</v>
      </c>
      <c r="P2" s="1"/>
      <c r="Q2" s="195" t="s">
        <v>103</v>
      </c>
      <c r="R2" s="195" t="s">
        <v>104</v>
      </c>
      <c r="S2" s="195"/>
      <c r="T2" s="195" t="s">
        <v>105</v>
      </c>
      <c r="U2" s="1"/>
      <c r="V2" s="198" t="s">
        <v>106</v>
      </c>
      <c r="W2" s="194"/>
      <c r="X2" s="199" t="s">
        <v>107</v>
      </c>
      <c r="Y2" s="200"/>
      <c r="Z2" s="199" t="s">
        <v>108</v>
      </c>
      <c r="AA2" s="200"/>
      <c r="AB2" s="1"/>
      <c r="AC2" s="1"/>
      <c r="AD2" s="1"/>
      <c r="AE2" s="1"/>
      <c r="AF2" s="121"/>
      <c r="AG2" s="122"/>
      <c r="AH2" s="122"/>
      <c r="AI2" s="122"/>
      <c r="AJ2" s="122"/>
      <c r="AK2" s="122"/>
      <c r="AL2" s="122"/>
      <c r="AM2" s="122"/>
      <c r="AN2" s="125"/>
    </row>
    <row r="3" ht="42.0" customHeight="1">
      <c r="A3" s="201">
        <v>0.3</v>
      </c>
      <c r="B3" s="194"/>
      <c r="C3" s="1" t="s">
        <v>19</v>
      </c>
      <c r="D3" s="1"/>
      <c r="E3" s="202" t="s">
        <v>109</v>
      </c>
      <c r="F3" s="1"/>
      <c r="G3" s="83">
        <v>1.0</v>
      </c>
      <c r="H3" s="194"/>
      <c r="I3" s="6">
        <v>10000.0</v>
      </c>
      <c r="J3" s="194"/>
      <c r="K3" s="6">
        <v>0.01</v>
      </c>
      <c r="L3" s="1"/>
      <c r="M3" s="6">
        <v>12.0</v>
      </c>
      <c r="N3" s="1"/>
      <c r="O3" s="6">
        <v>50000.0</v>
      </c>
      <c r="P3" s="1"/>
      <c r="Q3" s="6">
        <v>30.0</v>
      </c>
      <c r="R3" s="1">
        <v>0.065</v>
      </c>
      <c r="S3" s="6">
        <v>30.0</v>
      </c>
      <c r="T3" s="203">
        <f t="shared" ref="T3:T13" si="1">R3/12</f>
        <v>0.005416666667</v>
      </c>
      <c r="U3" s="1"/>
      <c r="V3" s="204">
        <v>100000.0</v>
      </c>
      <c r="W3" s="194"/>
      <c r="X3" s="204">
        <v>8000.0</v>
      </c>
      <c r="Y3" s="200"/>
      <c r="Z3" s="204">
        <v>0.01</v>
      </c>
      <c r="AA3" s="200"/>
      <c r="AB3" s="1"/>
      <c r="AC3" s="205" t="s">
        <v>110</v>
      </c>
      <c r="AD3" s="6" t="s">
        <v>111</v>
      </c>
      <c r="AE3" s="6"/>
      <c r="AF3" s="37"/>
      <c r="AG3" s="1"/>
      <c r="AH3" s="1"/>
      <c r="AI3" s="1"/>
      <c r="AJ3" s="1"/>
      <c r="AK3" s="1"/>
      <c r="AL3" s="1"/>
      <c r="AM3" s="1"/>
      <c r="AN3" s="41"/>
    </row>
    <row r="4">
      <c r="A4" s="6">
        <f t="shared" ref="A4:A73" si="2">A3+0.01</f>
        <v>0.31</v>
      </c>
      <c r="B4" s="1"/>
      <c r="C4" s="1" t="s">
        <v>112</v>
      </c>
      <c r="D4" s="1"/>
      <c r="E4" s="206" t="s">
        <v>24</v>
      </c>
      <c r="F4" s="1"/>
      <c r="G4" s="6">
        <v>2.0</v>
      </c>
      <c r="H4" s="1"/>
      <c r="I4" s="6">
        <v>20000.0</v>
      </c>
      <c r="J4" s="1"/>
      <c r="K4" s="6">
        <v>0.015</v>
      </c>
      <c r="L4" s="1"/>
      <c r="M4" s="6">
        <f t="shared" ref="M4:M27" si="3">M3+1</f>
        <v>13</v>
      </c>
      <c r="N4" s="1"/>
      <c r="O4" s="6">
        <f t="shared" ref="O4:O79" si="4">O3+1000</f>
        <v>51000</v>
      </c>
      <c r="P4" s="1"/>
      <c r="Q4" s="6">
        <v>31.0</v>
      </c>
      <c r="R4" s="1">
        <f>Q4*R3/Q3</f>
        <v>0.06716666667</v>
      </c>
      <c r="S4" s="6">
        <v>31.0</v>
      </c>
      <c r="T4" s="203">
        <f t="shared" si="1"/>
        <v>0.005597222222</v>
      </c>
      <c r="U4" s="1"/>
      <c r="V4" s="1">
        <f t="shared" ref="V4:V32" si="5">V3+100000</f>
        <v>200000</v>
      </c>
      <c r="W4" s="1"/>
      <c r="X4" s="1">
        <f t="shared" ref="X4:X14" si="6">X3+1000</f>
        <v>9000</v>
      </c>
      <c r="Y4" s="1"/>
      <c r="Z4" s="1">
        <f t="shared" ref="Z4:Z22" si="7">Z3+0.01</f>
        <v>0.02</v>
      </c>
      <c r="AA4" s="1"/>
      <c r="AB4" s="1"/>
      <c r="AC4" s="207">
        <v>100000.0</v>
      </c>
      <c r="AD4" s="107">
        <v>3.48E7</v>
      </c>
      <c r="AE4" s="107"/>
      <c r="AF4" s="37"/>
      <c r="AG4" s="1"/>
      <c r="AH4" s="1"/>
      <c r="AI4" s="1"/>
      <c r="AJ4" s="1"/>
      <c r="AK4" s="1"/>
      <c r="AL4" s="1"/>
      <c r="AM4" s="1"/>
      <c r="AN4" s="41"/>
    </row>
    <row r="5">
      <c r="A5" s="6">
        <f t="shared" si="2"/>
        <v>0.32</v>
      </c>
      <c r="B5" s="1"/>
      <c r="C5" s="1" t="s">
        <v>113</v>
      </c>
      <c r="D5" s="1"/>
      <c r="E5" s="6" t="s">
        <v>114</v>
      </c>
      <c r="F5" s="1"/>
      <c r="G5" s="6">
        <v>3.0</v>
      </c>
      <c r="H5" s="1"/>
      <c r="I5" s="6">
        <v>30000.0</v>
      </c>
      <c r="J5" s="1"/>
      <c r="K5" s="6">
        <v>0.02</v>
      </c>
      <c r="L5" s="1"/>
      <c r="M5" s="6">
        <f t="shared" si="3"/>
        <v>14</v>
      </c>
      <c r="N5" s="1"/>
      <c r="O5" s="6">
        <f t="shared" si="4"/>
        <v>52000</v>
      </c>
      <c r="P5" s="1"/>
      <c r="Q5" s="6">
        <v>32.0</v>
      </c>
      <c r="R5" s="1">
        <f>Q5*R3/Q3</f>
        <v>0.06933333333</v>
      </c>
      <c r="S5" s="6">
        <v>32.0</v>
      </c>
      <c r="T5" s="203">
        <f t="shared" si="1"/>
        <v>0.005777777778</v>
      </c>
      <c r="U5" s="1"/>
      <c r="V5" s="1">
        <f t="shared" si="5"/>
        <v>300000</v>
      </c>
      <c r="W5" s="1"/>
      <c r="X5" s="1">
        <f t="shared" si="6"/>
        <v>10000</v>
      </c>
      <c r="Y5" s="1"/>
      <c r="Z5" s="1">
        <f t="shared" si="7"/>
        <v>0.03</v>
      </c>
      <c r="AA5" s="1"/>
      <c r="AB5" s="1"/>
      <c r="AC5" s="208">
        <v>200000.0</v>
      </c>
      <c r="AD5" s="107">
        <v>7.26E7</v>
      </c>
      <c r="AE5" s="107"/>
      <c r="AF5" s="37"/>
      <c r="AG5" s="1"/>
      <c r="AH5" s="1"/>
      <c r="AI5" s="1"/>
      <c r="AJ5" s="1"/>
      <c r="AK5" s="1"/>
      <c r="AL5" s="1"/>
      <c r="AM5" s="1"/>
      <c r="AN5" s="41"/>
    </row>
    <row r="6">
      <c r="A6" s="6">
        <f t="shared" si="2"/>
        <v>0.33</v>
      </c>
      <c r="B6" s="1"/>
      <c r="C6" s="1" t="s">
        <v>115</v>
      </c>
      <c r="D6" s="1"/>
      <c r="E6" s="1"/>
      <c r="F6" s="1"/>
      <c r="G6" s="6">
        <v>4.0</v>
      </c>
      <c r="H6" s="1"/>
      <c r="I6" s="6">
        <v>40000.0</v>
      </c>
      <c r="J6" s="1"/>
      <c r="K6" s="6">
        <v>0.025</v>
      </c>
      <c r="L6" s="1"/>
      <c r="M6" s="6">
        <f t="shared" si="3"/>
        <v>15</v>
      </c>
      <c r="N6" s="1"/>
      <c r="O6" s="6">
        <f t="shared" si="4"/>
        <v>53000</v>
      </c>
      <c r="P6" s="1"/>
      <c r="Q6" s="6">
        <f t="shared" ref="Q6:Q13" si="8">Q5+1</f>
        <v>33</v>
      </c>
      <c r="R6" s="1">
        <f>Q6*R3/Q3</f>
        <v>0.0715</v>
      </c>
      <c r="S6" s="6">
        <f t="shared" ref="S6:S13" si="9">S5+1</f>
        <v>33</v>
      </c>
      <c r="T6" s="203">
        <f t="shared" si="1"/>
        <v>0.005958333333</v>
      </c>
      <c r="U6" s="1"/>
      <c r="V6" s="1">
        <f t="shared" si="5"/>
        <v>400000</v>
      </c>
      <c r="W6" s="1"/>
      <c r="X6" s="1">
        <f t="shared" si="6"/>
        <v>11000</v>
      </c>
      <c r="Y6" s="1"/>
      <c r="Z6" s="1">
        <f t="shared" si="7"/>
        <v>0.04</v>
      </c>
      <c r="AA6" s="1"/>
      <c r="AB6" s="1"/>
      <c r="AC6" s="207">
        <v>300000.0</v>
      </c>
      <c r="AD6" s="107">
        <v>1.064E8</v>
      </c>
      <c r="AE6" s="107"/>
      <c r="AF6" s="37"/>
      <c r="AG6" s="1"/>
      <c r="AH6" s="1"/>
      <c r="AI6" s="1"/>
      <c r="AJ6" s="1"/>
      <c r="AK6" s="1"/>
      <c r="AL6" s="1"/>
      <c r="AM6" s="1"/>
      <c r="AN6" s="41"/>
    </row>
    <row r="7">
      <c r="A7" s="6">
        <f t="shared" si="2"/>
        <v>0.34</v>
      </c>
      <c r="B7" s="1"/>
      <c r="C7" s="1"/>
      <c r="D7" s="1"/>
      <c r="E7" s="1"/>
      <c r="F7" s="1"/>
      <c r="G7" s="6">
        <v>5.0</v>
      </c>
      <c r="H7" s="1"/>
      <c r="I7" s="6">
        <v>50000.0</v>
      </c>
      <c r="J7" s="1"/>
      <c r="K7" s="6">
        <v>0.03</v>
      </c>
      <c r="L7" s="1"/>
      <c r="M7" s="6">
        <f t="shared" si="3"/>
        <v>16</v>
      </c>
      <c r="N7" s="1"/>
      <c r="O7" s="6">
        <f t="shared" si="4"/>
        <v>54000</v>
      </c>
      <c r="P7" s="1"/>
      <c r="Q7" s="6">
        <f t="shared" si="8"/>
        <v>34</v>
      </c>
      <c r="R7" s="1">
        <f>Q7*R3/Q3</f>
        <v>0.07366666667</v>
      </c>
      <c r="S7" s="6">
        <f t="shared" si="9"/>
        <v>34</v>
      </c>
      <c r="T7" s="203">
        <f t="shared" si="1"/>
        <v>0.006138888889</v>
      </c>
      <c r="U7" s="1"/>
      <c r="V7" s="1">
        <f t="shared" si="5"/>
        <v>500000</v>
      </c>
      <c r="W7" s="1"/>
      <c r="X7" s="1">
        <f t="shared" si="6"/>
        <v>12000</v>
      </c>
      <c r="Y7" s="1"/>
      <c r="Z7" s="1">
        <f t="shared" si="7"/>
        <v>0.05</v>
      </c>
      <c r="AA7" s="1"/>
      <c r="AB7" s="1"/>
      <c r="AC7" s="208">
        <v>400000.0</v>
      </c>
      <c r="AD7" s="107">
        <v>1.402E8</v>
      </c>
      <c r="AE7" s="107"/>
      <c r="AF7" s="37"/>
      <c r="AG7" s="1"/>
      <c r="AH7" s="1"/>
      <c r="AI7" s="1"/>
      <c r="AJ7" s="1"/>
      <c r="AK7" s="1"/>
      <c r="AL7" s="1"/>
      <c r="AM7" s="1"/>
      <c r="AN7" s="41"/>
    </row>
    <row r="8">
      <c r="A8" s="6">
        <f t="shared" si="2"/>
        <v>0.35</v>
      </c>
      <c r="B8" s="1"/>
      <c r="C8" s="1"/>
      <c r="D8" s="1"/>
      <c r="E8" s="1"/>
      <c r="F8" s="1"/>
      <c r="G8" s="6">
        <v>6.0</v>
      </c>
      <c r="H8" s="1"/>
      <c r="I8" s="6">
        <v>60000.0</v>
      </c>
      <c r="J8" s="1"/>
      <c r="K8" s="6">
        <v>0.035</v>
      </c>
      <c r="L8" s="1"/>
      <c r="M8" s="6">
        <f t="shared" si="3"/>
        <v>17</v>
      </c>
      <c r="N8" s="1"/>
      <c r="O8" s="6">
        <f t="shared" si="4"/>
        <v>55000</v>
      </c>
      <c r="P8" s="1"/>
      <c r="Q8" s="6">
        <f t="shared" si="8"/>
        <v>35</v>
      </c>
      <c r="R8" s="1">
        <f>Q8*R3/Q3</f>
        <v>0.07583333333</v>
      </c>
      <c r="S8" s="6">
        <f t="shared" si="9"/>
        <v>35</v>
      </c>
      <c r="T8" s="203">
        <f t="shared" si="1"/>
        <v>0.006319444444</v>
      </c>
      <c r="U8" s="1"/>
      <c r="V8" s="1">
        <f t="shared" si="5"/>
        <v>600000</v>
      </c>
      <c r="W8" s="1"/>
      <c r="X8" s="1">
        <f t="shared" si="6"/>
        <v>13000</v>
      </c>
      <c r="Y8" s="1"/>
      <c r="Z8" s="1">
        <f t="shared" si="7"/>
        <v>0.06</v>
      </c>
      <c r="AA8" s="1"/>
      <c r="AB8" s="1"/>
      <c r="AC8" s="207">
        <v>500000.0</v>
      </c>
      <c r="AD8" s="107">
        <v>1.74E8</v>
      </c>
      <c r="AE8" s="107"/>
      <c r="AF8" s="37"/>
      <c r="AG8" s="1"/>
      <c r="AH8" s="1"/>
      <c r="AI8" s="1"/>
      <c r="AJ8" s="1"/>
      <c r="AK8" s="1"/>
      <c r="AL8" s="1"/>
      <c r="AM8" s="1"/>
      <c r="AN8" s="41"/>
    </row>
    <row r="9">
      <c r="A9" s="6">
        <f t="shared" si="2"/>
        <v>0.36</v>
      </c>
      <c r="B9" s="1"/>
      <c r="C9" s="1"/>
      <c r="D9" s="1"/>
      <c r="E9" s="1"/>
      <c r="F9" s="1"/>
      <c r="G9" s="6">
        <v>7.0</v>
      </c>
      <c r="H9" s="1"/>
      <c r="I9" s="6">
        <v>70000.0</v>
      </c>
      <c r="J9" s="1"/>
      <c r="K9" s="6">
        <v>0.04</v>
      </c>
      <c r="L9" s="1"/>
      <c r="M9" s="6">
        <f t="shared" si="3"/>
        <v>18</v>
      </c>
      <c r="N9" s="1"/>
      <c r="O9" s="6">
        <f t="shared" si="4"/>
        <v>56000</v>
      </c>
      <c r="P9" s="1"/>
      <c r="Q9" s="6">
        <f t="shared" si="8"/>
        <v>36</v>
      </c>
      <c r="R9" s="1">
        <f>Q9*R3/Q3</f>
        <v>0.078</v>
      </c>
      <c r="S9" s="6">
        <f t="shared" si="9"/>
        <v>36</v>
      </c>
      <c r="T9" s="203">
        <f t="shared" si="1"/>
        <v>0.0065</v>
      </c>
      <c r="U9" s="1"/>
      <c r="V9" s="1">
        <f t="shared" si="5"/>
        <v>700000</v>
      </c>
      <c r="W9" s="1"/>
      <c r="X9" s="1">
        <f t="shared" si="6"/>
        <v>14000</v>
      </c>
      <c r="Y9" s="1"/>
      <c r="Z9" s="1">
        <f t="shared" si="7"/>
        <v>0.07</v>
      </c>
      <c r="AA9" s="1"/>
      <c r="AB9" s="1"/>
      <c r="AC9" s="208">
        <f>AC7+200000</f>
        <v>600000</v>
      </c>
      <c r="AD9" s="107">
        <v>2.128E8</v>
      </c>
      <c r="AE9" s="107"/>
      <c r="AF9" s="37"/>
      <c r="AG9" s="1"/>
      <c r="AH9" s="1"/>
      <c r="AI9" s="1"/>
      <c r="AJ9" s="1"/>
      <c r="AK9" s="1"/>
      <c r="AL9" s="1"/>
      <c r="AM9" s="1"/>
      <c r="AN9" s="41"/>
    </row>
    <row r="10">
      <c r="A10" s="6">
        <f t="shared" si="2"/>
        <v>0.37</v>
      </c>
      <c r="B10" s="1"/>
      <c r="C10" s="1"/>
      <c r="D10" s="1"/>
      <c r="E10" s="1"/>
      <c r="F10" s="1"/>
      <c r="G10" s="6">
        <v>8.0</v>
      </c>
      <c r="H10" s="1"/>
      <c r="I10" s="6">
        <v>80000.0</v>
      </c>
      <c r="J10" s="1"/>
      <c r="K10" s="6">
        <v>0.045</v>
      </c>
      <c r="L10" s="1"/>
      <c r="M10" s="6">
        <f t="shared" si="3"/>
        <v>19</v>
      </c>
      <c r="N10" s="1"/>
      <c r="O10" s="6">
        <f t="shared" si="4"/>
        <v>57000</v>
      </c>
      <c r="P10" s="1"/>
      <c r="Q10" s="6">
        <f t="shared" si="8"/>
        <v>37</v>
      </c>
      <c r="R10" s="1">
        <f>Q10*R3/Q3</f>
        <v>0.08016666667</v>
      </c>
      <c r="S10" s="6">
        <f t="shared" si="9"/>
        <v>37</v>
      </c>
      <c r="T10" s="203">
        <f t="shared" si="1"/>
        <v>0.006680555556</v>
      </c>
      <c r="U10" s="1"/>
      <c r="V10" s="1">
        <f t="shared" si="5"/>
        <v>800000</v>
      </c>
      <c r="W10" s="1"/>
      <c r="X10" s="1">
        <f t="shared" si="6"/>
        <v>15000</v>
      </c>
      <c r="Y10" s="1"/>
      <c r="Z10" s="1">
        <f t="shared" si="7"/>
        <v>0.08</v>
      </c>
      <c r="AA10" s="1"/>
      <c r="AB10" s="1"/>
      <c r="AC10" s="207">
        <v>700000.0</v>
      </c>
      <c r="AD10" s="107">
        <v>2.466E8</v>
      </c>
      <c r="AE10" s="107"/>
      <c r="AF10" s="37"/>
      <c r="AG10" s="1"/>
      <c r="AH10" s="1"/>
      <c r="AI10" s="1"/>
      <c r="AJ10" s="1"/>
      <c r="AK10" s="1"/>
      <c r="AL10" s="1"/>
      <c r="AM10" s="1"/>
      <c r="AN10" s="41"/>
    </row>
    <row r="11">
      <c r="A11" s="6">
        <f t="shared" si="2"/>
        <v>0.38</v>
      </c>
      <c r="B11" s="1"/>
      <c r="C11" s="1"/>
      <c r="D11" s="1"/>
      <c r="E11" s="1"/>
      <c r="F11" s="1"/>
      <c r="G11" s="6">
        <v>9.0</v>
      </c>
      <c r="H11" s="1"/>
      <c r="I11" s="6">
        <v>90000.0</v>
      </c>
      <c r="J11" s="1"/>
      <c r="K11" s="6">
        <v>0.05</v>
      </c>
      <c r="L11" s="1"/>
      <c r="M11" s="6">
        <f t="shared" si="3"/>
        <v>20</v>
      </c>
      <c r="N11" s="1"/>
      <c r="O11" s="6">
        <f t="shared" si="4"/>
        <v>58000</v>
      </c>
      <c r="P11" s="1"/>
      <c r="Q11" s="6">
        <f t="shared" si="8"/>
        <v>38</v>
      </c>
      <c r="R11" s="1">
        <f>Q11*R3/Q3</f>
        <v>0.08233333333</v>
      </c>
      <c r="S11" s="6">
        <f t="shared" si="9"/>
        <v>38</v>
      </c>
      <c r="T11" s="203">
        <f t="shared" si="1"/>
        <v>0.006861111111</v>
      </c>
      <c r="U11" s="1"/>
      <c r="V11" s="1">
        <f t="shared" si="5"/>
        <v>900000</v>
      </c>
      <c r="W11" s="1"/>
      <c r="X11" s="1">
        <f t="shared" si="6"/>
        <v>16000</v>
      </c>
      <c r="Y11" s="1"/>
      <c r="Z11" s="1">
        <f t="shared" si="7"/>
        <v>0.09</v>
      </c>
      <c r="AA11" s="1"/>
      <c r="AB11" s="1"/>
      <c r="AC11" s="208">
        <f>AC9+200000</f>
        <v>800000</v>
      </c>
      <c r="AD11" s="107">
        <v>2.804E8</v>
      </c>
      <c r="AE11" s="107"/>
      <c r="AF11" s="37"/>
      <c r="AG11" s="1"/>
      <c r="AH11" s="1"/>
      <c r="AI11" s="1"/>
      <c r="AJ11" s="1"/>
      <c r="AK11" s="1"/>
      <c r="AL11" s="1"/>
      <c r="AM11" s="1"/>
      <c r="AN11" s="41"/>
    </row>
    <row r="12">
      <c r="A12" s="6">
        <f t="shared" si="2"/>
        <v>0.39</v>
      </c>
      <c r="B12" s="1"/>
      <c r="C12" s="1"/>
      <c r="D12" s="1"/>
      <c r="E12" s="1"/>
      <c r="F12" s="1"/>
      <c r="G12" s="6">
        <v>10.0</v>
      </c>
      <c r="H12" s="1"/>
      <c r="I12" s="83">
        <v>100000.0</v>
      </c>
      <c r="J12" s="1"/>
      <c r="K12" s="1"/>
      <c r="L12" s="1"/>
      <c r="M12" s="6">
        <f t="shared" si="3"/>
        <v>21</v>
      </c>
      <c r="N12" s="1"/>
      <c r="O12" s="6">
        <f t="shared" si="4"/>
        <v>59000</v>
      </c>
      <c r="P12" s="1"/>
      <c r="Q12" s="6">
        <f t="shared" si="8"/>
        <v>39</v>
      </c>
      <c r="R12" s="1">
        <f>Q12*R3/Q3</f>
        <v>0.0845</v>
      </c>
      <c r="S12" s="6">
        <f t="shared" si="9"/>
        <v>39</v>
      </c>
      <c r="T12" s="203">
        <f t="shared" si="1"/>
        <v>0.007041666667</v>
      </c>
      <c r="U12" s="1"/>
      <c r="V12" s="1">
        <f t="shared" si="5"/>
        <v>1000000</v>
      </c>
      <c r="W12" s="1"/>
      <c r="X12" s="1">
        <f t="shared" si="6"/>
        <v>17000</v>
      </c>
      <c r="Y12" s="1"/>
      <c r="Z12" s="1">
        <f t="shared" si="7"/>
        <v>0.1</v>
      </c>
      <c r="AA12" s="1"/>
      <c r="AB12" s="1"/>
      <c r="AC12" s="207">
        <v>900000.0</v>
      </c>
      <c r="AD12" s="107">
        <v>3.142E8</v>
      </c>
      <c r="AE12" s="107"/>
      <c r="AF12" s="37"/>
      <c r="AG12" s="1"/>
      <c r="AH12" s="1"/>
      <c r="AI12" s="1"/>
      <c r="AJ12" s="1"/>
      <c r="AK12" s="1"/>
      <c r="AL12" s="1"/>
      <c r="AM12" s="1"/>
      <c r="AN12" s="41"/>
    </row>
    <row r="13">
      <c r="A13" s="6">
        <f t="shared" si="2"/>
        <v>0.4</v>
      </c>
      <c r="B13" s="1"/>
      <c r="C13" s="1"/>
      <c r="D13" s="1"/>
      <c r="E13" s="1"/>
      <c r="F13" s="1"/>
      <c r="G13" s="6">
        <v>11.0</v>
      </c>
      <c r="H13" s="1"/>
      <c r="I13" s="6">
        <f t="shared" ref="I13:I70" si="10">I12+50000</f>
        <v>150000</v>
      </c>
      <c r="J13" s="1"/>
      <c r="K13" s="1"/>
      <c r="L13" s="1"/>
      <c r="M13" s="6">
        <f t="shared" si="3"/>
        <v>22</v>
      </c>
      <c r="N13" s="1"/>
      <c r="O13" s="6">
        <f t="shared" si="4"/>
        <v>60000</v>
      </c>
      <c r="P13" s="1"/>
      <c r="Q13" s="6">
        <f t="shared" si="8"/>
        <v>40</v>
      </c>
      <c r="R13" s="1">
        <f>Q13*R3/Q3</f>
        <v>0.08666666667</v>
      </c>
      <c r="S13" s="6">
        <f t="shared" si="9"/>
        <v>40</v>
      </c>
      <c r="T13" s="203">
        <f t="shared" si="1"/>
        <v>0.007222222222</v>
      </c>
      <c r="U13" s="1"/>
      <c r="V13" s="1">
        <f t="shared" si="5"/>
        <v>1100000</v>
      </c>
      <c r="W13" s="1"/>
      <c r="X13" s="1">
        <f t="shared" si="6"/>
        <v>18000</v>
      </c>
      <c r="Y13" s="1"/>
      <c r="Z13" s="1">
        <f t="shared" si="7"/>
        <v>0.11</v>
      </c>
      <c r="AA13" s="1"/>
      <c r="AB13" s="1"/>
      <c r="AC13" s="208">
        <f>AC11+200000</f>
        <v>1000000</v>
      </c>
      <c r="AD13" s="107">
        <v>3.48E8</v>
      </c>
      <c r="AE13" s="107"/>
      <c r="AF13" s="37"/>
      <c r="AG13" s="1"/>
      <c r="AH13" s="1"/>
      <c r="AI13" s="1"/>
      <c r="AJ13" s="1"/>
      <c r="AK13" s="1"/>
      <c r="AL13" s="1"/>
      <c r="AM13" s="1"/>
      <c r="AN13" s="41"/>
    </row>
    <row r="14">
      <c r="A14" s="6">
        <f t="shared" si="2"/>
        <v>0.41</v>
      </c>
      <c r="B14" s="1"/>
      <c r="C14" s="1"/>
      <c r="D14" s="1"/>
      <c r="E14" s="1"/>
      <c r="F14" s="1"/>
      <c r="G14" s="6">
        <f t="shared" ref="G14:G22" si="11">G13+1</f>
        <v>12</v>
      </c>
      <c r="H14" s="1"/>
      <c r="I14" s="6">
        <f t="shared" si="10"/>
        <v>200000</v>
      </c>
      <c r="J14" s="1"/>
      <c r="K14" s="1"/>
      <c r="L14" s="1"/>
      <c r="M14" s="6">
        <f t="shared" si="3"/>
        <v>23</v>
      </c>
      <c r="N14" s="1"/>
      <c r="O14" s="6">
        <f t="shared" si="4"/>
        <v>61000</v>
      </c>
      <c r="P14" s="1"/>
      <c r="Q14" s="1"/>
      <c r="R14" s="1"/>
      <c r="S14" s="1"/>
      <c r="T14" s="1"/>
      <c r="U14" s="1"/>
      <c r="V14" s="1">
        <f t="shared" si="5"/>
        <v>1200000</v>
      </c>
      <c r="W14" s="1"/>
      <c r="X14" s="1">
        <f t="shared" si="6"/>
        <v>19000</v>
      </c>
      <c r="Y14" s="1"/>
      <c r="Z14" s="1">
        <f t="shared" si="7"/>
        <v>0.12</v>
      </c>
      <c r="AA14" s="1"/>
      <c r="AB14" s="1"/>
      <c r="AC14" s="1"/>
      <c r="AD14" s="1"/>
      <c r="AE14" s="1"/>
      <c r="AF14" s="37"/>
      <c r="AG14" s="1"/>
      <c r="AH14" s="1"/>
      <c r="AI14" s="1"/>
      <c r="AJ14" s="1"/>
      <c r="AK14" s="1"/>
      <c r="AL14" s="1"/>
      <c r="AM14" s="1"/>
      <c r="AN14" s="41"/>
    </row>
    <row r="15">
      <c r="A15" s="6">
        <f t="shared" si="2"/>
        <v>0.42</v>
      </c>
      <c r="B15" s="1"/>
      <c r="C15" s="1"/>
      <c r="D15" s="1"/>
      <c r="E15" s="1"/>
      <c r="F15" s="1"/>
      <c r="G15" s="6">
        <f t="shared" si="11"/>
        <v>13</v>
      </c>
      <c r="H15" s="1"/>
      <c r="I15" s="6">
        <f t="shared" si="10"/>
        <v>250000</v>
      </c>
      <c r="J15" s="1"/>
      <c r="K15" s="1"/>
      <c r="L15" s="1"/>
      <c r="M15" s="6">
        <f t="shared" si="3"/>
        <v>24</v>
      </c>
      <c r="N15" s="1"/>
      <c r="O15" s="6">
        <f t="shared" si="4"/>
        <v>62000</v>
      </c>
      <c r="P15" s="1"/>
      <c r="Q15" s="175">
        <v>0.3</v>
      </c>
      <c r="R15" s="1">
        <v>0.005416666666666667</v>
      </c>
      <c r="S15" s="1"/>
      <c r="T15" s="1"/>
      <c r="U15" s="1"/>
      <c r="V15" s="1">
        <f t="shared" si="5"/>
        <v>1300000</v>
      </c>
      <c r="W15" s="1"/>
      <c r="X15" s="1"/>
      <c r="Y15" s="1"/>
      <c r="Z15" s="1">
        <f t="shared" si="7"/>
        <v>0.13</v>
      </c>
      <c r="AA15" s="1"/>
      <c r="AB15" s="1"/>
      <c r="AC15" s="1"/>
      <c r="AD15" s="1"/>
      <c r="AE15" s="1"/>
      <c r="AF15" s="37"/>
      <c r="AG15" s="1"/>
      <c r="AH15" s="1"/>
      <c r="AI15" s="1"/>
      <c r="AJ15" s="1"/>
      <c r="AK15" s="1"/>
      <c r="AL15" s="1"/>
      <c r="AM15" s="1"/>
      <c r="AN15" s="41"/>
    </row>
    <row r="16">
      <c r="A16" s="6">
        <f t="shared" si="2"/>
        <v>0.43</v>
      </c>
      <c r="B16" s="1"/>
      <c r="C16" s="1"/>
      <c r="D16" s="1"/>
      <c r="E16" s="1"/>
      <c r="F16" s="1"/>
      <c r="G16" s="6">
        <f t="shared" si="11"/>
        <v>14</v>
      </c>
      <c r="H16" s="1"/>
      <c r="I16" s="6">
        <f t="shared" si="10"/>
        <v>300000</v>
      </c>
      <c r="J16" s="1"/>
      <c r="K16" s="1"/>
      <c r="L16" s="1"/>
      <c r="M16" s="6">
        <f t="shared" si="3"/>
        <v>25</v>
      </c>
      <c r="N16" s="1"/>
      <c r="O16" s="6">
        <f t="shared" si="4"/>
        <v>63000</v>
      </c>
      <c r="P16" s="1"/>
      <c r="Q16" s="175">
        <f t="shared" ref="Q16:Q25" si="12">Q15+0.01</f>
        <v>0.31</v>
      </c>
      <c r="R16" s="1">
        <v>0.005597222222222222</v>
      </c>
      <c r="S16" s="1"/>
      <c r="T16" s="1"/>
      <c r="U16" s="1"/>
      <c r="V16" s="1">
        <f t="shared" si="5"/>
        <v>1400000</v>
      </c>
      <c r="W16" s="1"/>
      <c r="X16" s="1"/>
      <c r="Y16" s="1"/>
      <c r="Z16" s="1">
        <f t="shared" si="7"/>
        <v>0.14</v>
      </c>
      <c r="AA16" s="1"/>
      <c r="AB16" s="1"/>
      <c r="AC16" s="1"/>
      <c r="AD16" s="1"/>
      <c r="AE16" s="1"/>
      <c r="AF16" s="37"/>
      <c r="AG16" s="1"/>
      <c r="AH16" s="1"/>
      <c r="AI16" s="1"/>
      <c r="AJ16" s="1"/>
      <c r="AK16" s="1"/>
      <c r="AL16" s="1"/>
      <c r="AM16" s="1"/>
      <c r="AN16" s="41"/>
    </row>
    <row r="17">
      <c r="A17" s="6">
        <f t="shared" si="2"/>
        <v>0.44</v>
      </c>
      <c r="B17" s="1"/>
      <c r="C17" s="1"/>
      <c r="D17" s="1"/>
      <c r="E17" s="1"/>
      <c r="F17" s="1"/>
      <c r="G17" s="6">
        <f t="shared" si="11"/>
        <v>15</v>
      </c>
      <c r="H17" s="1"/>
      <c r="I17" s="6">
        <f t="shared" si="10"/>
        <v>350000</v>
      </c>
      <c r="J17" s="1"/>
      <c r="K17" s="1"/>
      <c r="L17" s="1"/>
      <c r="M17" s="6">
        <f t="shared" si="3"/>
        <v>26</v>
      </c>
      <c r="N17" s="1"/>
      <c r="O17" s="6">
        <f t="shared" si="4"/>
        <v>64000</v>
      </c>
      <c r="P17" s="1"/>
      <c r="Q17" s="175">
        <f t="shared" si="12"/>
        <v>0.32</v>
      </c>
      <c r="R17" s="1">
        <v>0.0057777777777777775</v>
      </c>
      <c r="S17" s="1"/>
      <c r="T17" s="1"/>
      <c r="U17" s="1"/>
      <c r="V17" s="1">
        <f t="shared" si="5"/>
        <v>1500000</v>
      </c>
      <c r="W17" s="1"/>
      <c r="X17" s="1"/>
      <c r="Y17" s="1"/>
      <c r="Z17" s="1">
        <f t="shared" si="7"/>
        <v>0.15</v>
      </c>
      <c r="AA17" s="1"/>
      <c r="AB17" s="1"/>
      <c r="AC17" s="1"/>
      <c r="AD17" s="1"/>
      <c r="AE17" s="1"/>
      <c r="AF17" s="37"/>
      <c r="AG17" s="1"/>
      <c r="AH17" s="1"/>
      <c r="AI17" s="1"/>
      <c r="AJ17" s="1"/>
      <c r="AK17" s="1"/>
      <c r="AL17" s="1"/>
      <c r="AM17" s="1"/>
      <c r="AN17" s="41"/>
    </row>
    <row r="18" ht="20.25" customHeight="1">
      <c r="A18" s="6">
        <f t="shared" si="2"/>
        <v>0.45</v>
      </c>
      <c r="B18" s="1"/>
      <c r="C18" s="1"/>
      <c r="D18" s="1"/>
      <c r="E18" s="1"/>
      <c r="F18" s="1"/>
      <c r="G18" s="6">
        <f t="shared" si="11"/>
        <v>16</v>
      </c>
      <c r="H18" s="1"/>
      <c r="I18" s="6">
        <f t="shared" si="10"/>
        <v>400000</v>
      </c>
      <c r="J18" s="1"/>
      <c r="K18" s="1"/>
      <c r="L18" s="1"/>
      <c r="M18" s="6">
        <f t="shared" si="3"/>
        <v>27</v>
      </c>
      <c r="N18" s="1"/>
      <c r="O18" s="6">
        <f t="shared" si="4"/>
        <v>65000</v>
      </c>
      <c r="P18" s="1"/>
      <c r="Q18" s="175">
        <f t="shared" si="12"/>
        <v>0.33</v>
      </c>
      <c r="R18" s="1">
        <v>0.005958333333333333</v>
      </c>
      <c r="S18" s="1"/>
      <c r="T18" s="1"/>
      <c r="U18" s="1"/>
      <c r="V18" s="1">
        <f t="shared" si="5"/>
        <v>1600000</v>
      </c>
      <c r="W18" s="1"/>
      <c r="X18" s="1"/>
      <c r="Y18" s="1"/>
      <c r="Z18" s="1">
        <f t="shared" si="7"/>
        <v>0.16</v>
      </c>
      <c r="AA18" s="1"/>
      <c r="AB18" s="1"/>
      <c r="AC18" s="1"/>
      <c r="AD18" s="1"/>
      <c r="AE18" s="1"/>
      <c r="AF18" s="37"/>
      <c r="AG18" s="1"/>
      <c r="AH18" s="1"/>
      <c r="AI18" s="1"/>
      <c r="AJ18" s="1"/>
      <c r="AK18" s="1"/>
      <c r="AL18" s="1"/>
      <c r="AM18" s="1"/>
      <c r="AN18" s="41"/>
    </row>
    <row r="19">
      <c r="A19" s="6">
        <f t="shared" si="2"/>
        <v>0.46</v>
      </c>
      <c r="B19" s="1"/>
      <c r="C19" s="1"/>
      <c r="D19" s="1"/>
      <c r="E19" s="1"/>
      <c r="F19" s="1"/>
      <c r="G19" s="6">
        <f t="shared" si="11"/>
        <v>17</v>
      </c>
      <c r="H19" s="1"/>
      <c r="I19" s="6">
        <f t="shared" si="10"/>
        <v>450000</v>
      </c>
      <c r="J19" s="1"/>
      <c r="K19" s="1"/>
      <c r="L19" s="1"/>
      <c r="M19" s="6">
        <f t="shared" si="3"/>
        <v>28</v>
      </c>
      <c r="N19" s="1"/>
      <c r="O19" s="6">
        <f t="shared" si="4"/>
        <v>66000</v>
      </c>
      <c r="P19" s="1"/>
      <c r="Q19" s="175">
        <f t="shared" si="12"/>
        <v>0.34</v>
      </c>
      <c r="R19" s="1">
        <v>0.006138888888888889</v>
      </c>
      <c r="S19" s="1"/>
      <c r="T19" s="1"/>
      <c r="U19" s="1"/>
      <c r="V19" s="1">
        <f t="shared" si="5"/>
        <v>1700000</v>
      </c>
      <c r="W19" s="1"/>
      <c r="X19" s="1"/>
      <c r="Y19" s="1"/>
      <c r="Z19" s="1">
        <f t="shared" si="7"/>
        <v>0.17</v>
      </c>
      <c r="AA19" s="1"/>
      <c r="AB19" s="1"/>
      <c r="AC19" s="1"/>
      <c r="AD19" s="1"/>
      <c r="AE19" s="1"/>
      <c r="AF19" s="37"/>
      <c r="AG19" s="1"/>
      <c r="AH19" s="1"/>
      <c r="AI19" s="1"/>
      <c r="AJ19" s="1"/>
      <c r="AK19" s="1"/>
      <c r="AL19" s="1"/>
      <c r="AM19" s="1"/>
      <c r="AN19" s="41"/>
    </row>
    <row r="20">
      <c r="A20" s="6">
        <f t="shared" si="2"/>
        <v>0.47</v>
      </c>
      <c r="B20" s="1"/>
      <c r="C20" s="1"/>
      <c r="D20" s="1"/>
      <c r="E20" s="1"/>
      <c r="F20" s="1"/>
      <c r="G20" s="6">
        <f t="shared" si="11"/>
        <v>18</v>
      </c>
      <c r="H20" s="1"/>
      <c r="I20" s="6">
        <f t="shared" si="10"/>
        <v>500000</v>
      </c>
      <c r="J20" s="1"/>
      <c r="K20" s="1"/>
      <c r="L20" s="1"/>
      <c r="M20" s="6">
        <f t="shared" si="3"/>
        <v>29</v>
      </c>
      <c r="N20" s="1"/>
      <c r="O20" s="6">
        <f t="shared" si="4"/>
        <v>67000</v>
      </c>
      <c r="P20" s="1"/>
      <c r="Q20" s="175">
        <f t="shared" si="12"/>
        <v>0.35</v>
      </c>
      <c r="R20" s="1">
        <v>0.006319444444444444</v>
      </c>
      <c r="S20" s="1"/>
      <c r="T20" s="1"/>
      <c r="U20" s="1"/>
      <c r="V20" s="1">
        <f t="shared" si="5"/>
        <v>1800000</v>
      </c>
      <c r="W20" s="1"/>
      <c r="X20" s="1"/>
      <c r="Y20" s="1"/>
      <c r="Z20" s="1">
        <f t="shared" si="7"/>
        <v>0.18</v>
      </c>
      <c r="AA20" s="1"/>
      <c r="AB20" s="1"/>
      <c r="AC20" s="1"/>
      <c r="AD20" s="1"/>
      <c r="AE20" s="1"/>
      <c r="AF20" s="37"/>
      <c r="AG20" s="1"/>
      <c r="AH20" s="1"/>
      <c r="AI20" s="1"/>
      <c r="AJ20" s="1"/>
      <c r="AK20" s="1"/>
      <c r="AL20" s="1"/>
      <c r="AM20" s="1"/>
      <c r="AN20" s="41"/>
    </row>
    <row r="21" ht="12.75" customHeight="1">
      <c r="A21" s="6">
        <f t="shared" si="2"/>
        <v>0.48</v>
      </c>
      <c r="B21" s="1"/>
      <c r="C21" s="1"/>
      <c r="D21" s="1"/>
      <c r="E21" s="1"/>
      <c r="F21" s="1"/>
      <c r="G21" s="6">
        <f t="shared" si="11"/>
        <v>19</v>
      </c>
      <c r="H21" s="1"/>
      <c r="I21" s="6">
        <f t="shared" si="10"/>
        <v>550000</v>
      </c>
      <c r="J21" s="1"/>
      <c r="K21" s="1"/>
      <c r="L21" s="1"/>
      <c r="M21" s="6">
        <f t="shared" si="3"/>
        <v>30</v>
      </c>
      <c r="N21" s="1"/>
      <c r="O21" s="6">
        <f t="shared" si="4"/>
        <v>68000</v>
      </c>
      <c r="P21" s="1"/>
      <c r="Q21" s="175">
        <f t="shared" si="12"/>
        <v>0.36</v>
      </c>
      <c r="R21" s="1">
        <v>0.0065</v>
      </c>
      <c r="S21" s="1"/>
      <c r="T21" s="1"/>
      <c r="U21" s="1"/>
      <c r="V21" s="1">
        <f t="shared" si="5"/>
        <v>1900000</v>
      </c>
      <c r="W21" s="1"/>
      <c r="X21" s="1"/>
      <c r="Y21" s="1"/>
      <c r="Z21" s="1">
        <f t="shared" si="7"/>
        <v>0.19</v>
      </c>
      <c r="AA21" s="1"/>
      <c r="AB21" s="1"/>
      <c r="AC21" s="1"/>
      <c r="AD21" s="1"/>
      <c r="AE21" s="1"/>
      <c r="AF21" s="146"/>
      <c r="AG21" s="11"/>
      <c r="AH21" s="11"/>
      <c r="AI21" s="11"/>
      <c r="AJ21" s="11"/>
      <c r="AK21" s="11"/>
      <c r="AL21" s="11"/>
      <c r="AM21" s="11"/>
      <c r="AN21" s="149"/>
    </row>
    <row r="22" ht="15.75" customHeight="1">
      <c r="A22" s="6">
        <f t="shared" si="2"/>
        <v>0.49</v>
      </c>
      <c r="B22" s="1"/>
      <c r="C22" s="1"/>
      <c r="D22" s="1"/>
      <c r="E22" s="1"/>
      <c r="F22" s="1"/>
      <c r="G22" s="6">
        <f t="shared" si="11"/>
        <v>20</v>
      </c>
      <c r="H22" s="1"/>
      <c r="I22" s="6">
        <f t="shared" si="10"/>
        <v>600000</v>
      </c>
      <c r="J22" s="1"/>
      <c r="K22" s="1"/>
      <c r="L22" s="1"/>
      <c r="M22" s="6">
        <f t="shared" si="3"/>
        <v>31</v>
      </c>
      <c r="N22" s="1"/>
      <c r="O22" s="6">
        <f t="shared" si="4"/>
        <v>69000</v>
      </c>
      <c r="P22" s="1"/>
      <c r="Q22" s="175">
        <f t="shared" si="12"/>
        <v>0.37</v>
      </c>
      <c r="R22" s="1">
        <v>0.006680555555555557</v>
      </c>
      <c r="S22" s="1"/>
      <c r="T22" s="1"/>
      <c r="U22" s="1"/>
      <c r="V22" s="1">
        <f t="shared" si="5"/>
        <v>2000000</v>
      </c>
      <c r="W22" s="1"/>
      <c r="X22" s="1"/>
      <c r="Y22" s="1"/>
      <c r="Z22" s="1">
        <f t="shared" si="7"/>
        <v>0.2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ht="15.75" customHeight="1">
      <c r="A23" s="6">
        <f t="shared" si="2"/>
        <v>0.5</v>
      </c>
      <c r="B23" s="1"/>
      <c r="C23" s="1"/>
      <c r="D23" s="1"/>
      <c r="E23" s="1"/>
      <c r="F23" s="1"/>
      <c r="G23" s="1"/>
      <c r="H23" s="1"/>
      <c r="I23" s="6">
        <f t="shared" si="10"/>
        <v>650000</v>
      </c>
      <c r="J23" s="1"/>
      <c r="K23" s="1"/>
      <c r="L23" s="1"/>
      <c r="M23" s="6">
        <f t="shared" si="3"/>
        <v>32</v>
      </c>
      <c r="N23" s="1"/>
      <c r="O23" s="6">
        <f t="shared" si="4"/>
        <v>70000</v>
      </c>
      <c r="P23" s="1"/>
      <c r="Q23" s="175">
        <f t="shared" si="12"/>
        <v>0.38</v>
      </c>
      <c r="R23" s="1">
        <v>0.006861111111111112</v>
      </c>
      <c r="S23" s="1"/>
      <c r="T23" s="1"/>
      <c r="U23" s="1"/>
      <c r="V23" s="1">
        <f t="shared" si="5"/>
        <v>2100000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ht="15.75" customHeight="1">
      <c r="A24" s="6">
        <f t="shared" si="2"/>
        <v>0.51</v>
      </c>
      <c r="B24" s="1"/>
      <c r="C24" s="1"/>
      <c r="D24" s="1"/>
      <c r="E24" s="1"/>
      <c r="F24" s="1"/>
      <c r="G24" s="1"/>
      <c r="H24" s="1"/>
      <c r="I24" s="6">
        <f t="shared" si="10"/>
        <v>700000</v>
      </c>
      <c r="J24" s="1"/>
      <c r="K24" s="1"/>
      <c r="L24" s="1"/>
      <c r="M24" s="6">
        <f t="shared" si="3"/>
        <v>33</v>
      </c>
      <c r="N24" s="1"/>
      <c r="O24" s="6">
        <f t="shared" si="4"/>
        <v>71000</v>
      </c>
      <c r="P24" s="1"/>
      <c r="Q24" s="175">
        <f t="shared" si="12"/>
        <v>0.39</v>
      </c>
      <c r="R24" s="1">
        <v>0.007041666666666667</v>
      </c>
      <c r="S24" s="1"/>
      <c r="T24" s="1"/>
      <c r="U24" s="1"/>
      <c r="V24" s="1">
        <f t="shared" si="5"/>
        <v>2200000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ht="15.75" customHeight="1">
      <c r="A25" s="6">
        <f t="shared" si="2"/>
        <v>0.52</v>
      </c>
      <c r="B25" s="1"/>
      <c r="C25" s="1"/>
      <c r="D25" s="1"/>
      <c r="E25" s="1"/>
      <c r="F25" s="1"/>
      <c r="G25" s="1"/>
      <c r="H25" s="1"/>
      <c r="I25" s="6">
        <f t="shared" si="10"/>
        <v>750000</v>
      </c>
      <c r="J25" s="1"/>
      <c r="K25" s="1"/>
      <c r="L25" s="1"/>
      <c r="M25" s="6">
        <f t="shared" si="3"/>
        <v>34</v>
      </c>
      <c r="N25" s="1"/>
      <c r="O25" s="6">
        <f t="shared" si="4"/>
        <v>72000</v>
      </c>
      <c r="P25" s="1"/>
      <c r="Q25" s="175">
        <f t="shared" si="12"/>
        <v>0.4</v>
      </c>
      <c r="R25" s="1">
        <v>0.007222222222222223</v>
      </c>
      <c r="S25" s="1"/>
      <c r="T25" s="1"/>
      <c r="U25" s="1"/>
      <c r="V25" s="1">
        <f t="shared" si="5"/>
        <v>2300000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ht="15.75" customHeight="1">
      <c r="A26" s="6">
        <f t="shared" si="2"/>
        <v>0.53</v>
      </c>
      <c r="B26" s="1"/>
      <c r="C26" s="1"/>
      <c r="D26" s="1"/>
      <c r="E26" s="1"/>
      <c r="F26" s="1"/>
      <c r="G26" s="1"/>
      <c r="H26" s="1"/>
      <c r="I26" s="6">
        <f t="shared" si="10"/>
        <v>800000</v>
      </c>
      <c r="J26" s="1"/>
      <c r="K26" s="1"/>
      <c r="L26" s="1"/>
      <c r="M26" s="6">
        <f t="shared" si="3"/>
        <v>35</v>
      </c>
      <c r="N26" s="1"/>
      <c r="O26" s="6">
        <f t="shared" si="4"/>
        <v>73000</v>
      </c>
      <c r="P26" s="1"/>
      <c r="Q26" s="1"/>
      <c r="R26" s="1"/>
      <c r="S26" s="1"/>
      <c r="T26" s="1"/>
      <c r="U26" s="1"/>
      <c r="V26" s="1">
        <f t="shared" si="5"/>
        <v>2400000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ht="15.75" customHeight="1">
      <c r="A27" s="6">
        <f t="shared" si="2"/>
        <v>0.54</v>
      </c>
      <c r="B27" s="1"/>
      <c r="C27" s="1"/>
      <c r="D27" s="1"/>
      <c r="E27" s="1"/>
      <c r="F27" s="1"/>
      <c r="G27" s="1"/>
      <c r="H27" s="1"/>
      <c r="I27" s="6">
        <f t="shared" si="10"/>
        <v>850000</v>
      </c>
      <c r="J27" s="1"/>
      <c r="K27" s="1"/>
      <c r="L27" s="1"/>
      <c r="M27" s="6">
        <f t="shared" si="3"/>
        <v>36</v>
      </c>
      <c r="N27" s="1"/>
      <c r="O27" s="6">
        <f t="shared" si="4"/>
        <v>74000</v>
      </c>
      <c r="P27" s="1"/>
      <c r="Q27" s="1"/>
      <c r="R27" s="1"/>
      <c r="S27" s="1"/>
      <c r="T27" s="1"/>
      <c r="U27" s="1"/>
      <c r="V27" s="1">
        <f t="shared" si="5"/>
        <v>2500000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ht="15.75" customHeight="1">
      <c r="A28" s="6">
        <f t="shared" si="2"/>
        <v>0.55</v>
      </c>
      <c r="B28" s="1"/>
      <c r="C28" s="1"/>
      <c r="D28" s="1"/>
      <c r="E28" s="1"/>
      <c r="F28" s="1"/>
      <c r="G28" s="1"/>
      <c r="H28" s="1"/>
      <c r="I28" s="6">
        <f t="shared" si="10"/>
        <v>900000</v>
      </c>
      <c r="J28" s="1"/>
      <c r="K28" s="1"/>
      <c r="L28" s="1"/>
      <c r="M28" s="1"/>
      <c r="N28" s="1"/>
      <c r="O28" s="6">
        <f t="shared" si="4"/>
        <v>75000</v>
      </c>
      <c r="P28" s="1"/>
      <c r="Q28" s="1"/>
      <c r="R28" s="1"/>
      <c r="S28" s="1"/>
      <c r="T28" s="1"/>
      <c r="U28" s="1"/>
      <c r="V28" s="1">
        <f t="shared" si="5"/>
        <v>2600000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ht="15.75" customHeight="1">
      <c r="A29" s="6">
        <f t="shared" si="2"/>
        <v>0.56</v>
      </c>
      <c r="B29" s="1"/>
      <c r="C29" s="1"/>
      <c r="D29" s="1"/>
      <c r="E29" s="1"/>
      <c r="F29" s="1"/>
      <c r="G29" s="1"/>
      <c r="H29" s="1"/>
      <c r="I29" s="6">
        <f t="shared" si="10"/>
        <v>950000</v>
      </c>
      <c r="J29" s="1"/>
      <c r="K29" s="1"/>
      <c r="L29" s="1"/>
      <c r="M29" s="1"/>
      <c r="N29" s="1"/>
      <c r="O29" s="6">
        <f t="shared" si="4"/>
        <v>76000</v>
      </c>
      <c r="P29" s="1"/>
      <c r="Q29" s="1"/>
      <c r="R29" s="1"/>
      <c r="S29" s="1"/>
      <c r="T29" s="1"/>
      <c r="U29" s="1"/>
      <c r="V29" s="1">
        <f t="shared" si="5"/>
        <v>2700000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ht="15.75" customHeight="1">
      <c r="A30" s="6">
        <f t="shared" si="2"/>
        <v>0.57</v>
      </c>
      <c r="B30" s="1"/>
      <c r="C30" s="1"/>
      <c r="D30" s="1"/>
      <c r="E30" s="1"/>
      <c r="F30" s="1"/>
      <c r="G30" s="1"/>
      <c r="H30" s="1"/>
      <c r="I30" s="6">
        <f t="shared" si="10"/>
        <v>1000000</v>
      </c>
      <c r="J30" s="1"/>
      <c r="K30" s="1"/>
      <c r="L30" s="1"/>
      <c r="M30" s="1"/>
      <c r="N30" s="1"/>
      <c r="O30" s="6">
        <f t="shared" si="4"/>
        <v>77000</v>
      </c>
      <c r="P30" s="1"/>
      <c r="Q30" s="1"/>
      <c r="R30" s="1"/>
      <c r="S30" s="1"/>
      <c r="T30" s="1"/>
      <c r="U30" s="1"/>
      <c r="V30" s="1">
        <f t="shared" si="5"/>
        <v>2800000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ht="15.75" customHeight="1">
      <c r="A31" s="6">
        <f t="shared" si="2"/>
        <v>0.58</v>
      </c>
      <c r="B31" s="1"/>
      <c r="C31" s="1"/>
      <c r="D31" s="1"/>
      <c r="E31" s="1"/>
      <c r="F31" s="1"/>
      <c r="G31" s="1"/>
      <c r="H31" s="1"/>
      <c r="I31" s="6">
        <f t="shared" si="10"/>
        <v>1050000</v>
      </c>
      <c r="J31" s="1"/>
      <c r="K31" s="1"/>
      <c r="L31" s="1"/>
      <c r="M31" s="1"/>
      <c r="N31" s="1"/>
      <c r="O31" s="6">
        <f t="shared" si="4"/>
        <v>78000</v>
      </c>
      <c r="P31" s="1"/>
      <c r="Q31" s="1"/>
      <c r="R31" s="1"/>
      <c r="S31" s="1"/>
      <c r="T31" s="1"/>
      <c r="U31" s="1"/>
      <c r="V31" s="1">
        <f t="shared" si="5"/>
        <v>2900000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ht="15.75" customHeight="1">
      <c r="A32" s="6">
        <f t="shared" si="2"/>
        <v>0.59</v>
      </c>
      <c r="B32" s="1"/>
      <c r="C32" s="1"/>
      <c r="D32" s="1"/>
      <c r="E32" s="1"/>
      <c r="F32" s="1"/>
      <c r="G32" s="1"/>
      <c r="H32" s="1"/>
      <c r="I32" s="6">
        <f t="shared" si="10"/>
        <v>1100000</v>
      </c>
      <c r="J32" s="1"/>
      <c r="K32" s="1"/>
      <c r="L32" s="1"/>
      <c r="M32" s="1"/>
      <c r="N32" s="1"/>
      <c r="O32" s="6">
        <f t="shared" si="4"/>
        <v>79000</v>
      </c>
      <c r="P32" s="1"/>
      <c r="Q32" s="1"/>
      <c r="R32" s="1"/>
      <c r="S32" s="1"/>
      <c r="T32" s="1"/>
      <c r="U32" s="1"/>
      <c r="V32" s="1">
        <f t="shared" si="5"/>
        <v>3000000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ht="15.75" customHeight="1">
      <c r="A33" s="6">
        <f t="shared" si="2"/>
        <v>0.6</v>
      </c>
      <c r="B33" s="1"/>
      <c r="C33" s="1"/>
      <c r="D33" s="1"/>
      <c r="E33" s="1"/>
      <c r="F33" s="1"/>
      <c r="G33" s="1"/>
      <c r="H33" s="1"/>
      <c r="I33" s="6">
        <f t="shared" si="10"/>
        <v>1150000</v>
      </c>
      <c r="J33" s="1"/>
      <c r="K33" s="1"/>
      <c r="L33" s="1"/>
      <c r="M33" s="1"/>
      <c r="N33" s="1"/>
      <c r="O33" s="6">
        <f t="shared" si="4"/>
        <v>80000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ht="15.75" customHeight="1">
      <c r="A34" s="6">
        <f t="shared" si="2"/>
        <v>0.61</v>
      </c>
      <c r="B34" s="1"/>
      <c r="C34" s="1"/>
      <c r="D34" s="1"/>
      <c r="E34" s="1"/>
      <c r="F34" s="1"/>
      <c r="G34" s="1"/>
      <c r="H34" s="1"/>
      <c r="I34" s="6">
        <f t="shared" si="10"/>
        <v>1200000</v>
      </c>
      <c r="J34" s="1"/>
      <c r="K34" s="1"/>
      <c r="L34" s="1"/>
      <c r="M34" s="1"/>
      <c r="N34" s="1"/>
      <c r="O34" s="6">
        <f t="shared" si="4"/>
        <v>81000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ht="15.75" customHeight="1">
      <c r="A35" s="6">
        <f t="shared" si="2"/>
        <v>0.62</v>
      </c>
      <c r="B35" s="1"/>
      <c r="C35" s="1"/>
      <c r="D35" s="1"/>
      <c r="E35" s="1"/>
      <c r="F35" s="1"/>
      <c r="G35" s="1"/>
      <c r="H35" s="1"/>
      <c r="I35" s="6">
        <f t="shared" si="10"/>
        <v>1250000</v>
      </c>
      <c r="J35" s="1"/>
      <c r="K35" s="1"/>
      <c r="L35" s="1"/>
      <c r="M35" s="1"/>
      <c r="N35" s="1"/>
      <c r="O35" s="6">
        <f t="shared" si="4"/>
        <v>82000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ht="15.75" customHeight="1">
      <c r="A36" s="6">
        <f t="shared" si="2"/>
        <v>0.63</v>
      </c>
      <c r="B36" s="1"/>
      <c r="C36" s="1"/>
      <c r="D36" s="1"/>
      <c r="E36" s="1"/>
      <c r="F36" s="1"/>
      <c r="G36" s="1"/>
      <c r="H36" s="1"/>
      <c r="I36" s="6">
        <f t="shared" si="10"/>
        <v>1300000</v>
      </c>
      <c r="J36" s="1"/>
      <c r="K36" s="1"/>
      <c r="L36" s="1"/>
      <c r="M36" s="1"/>
      <c r="N36" s="1"/>
      <c r="O36" s="6">
        <f t="shared" si="4"/>
        <v>83000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ht="15.75" customHeight="1">
      <c r="A37" s="6">
        <f t="shared" si="2"/>
        <v>0.64</v>
      </c>
      <c r="B37" s="1"/>
      <c r="C37" s="1"/>
      <c r="D37" s="1"/>
      <c r="E37" s="1"/>
      <c r="F37" s="1"/>
      <c r="G37" s="1"/>
      <c r="H37" s="1"/>
      <c r="I37" s="6">
        <f t="shared" si="10"/>
        <v>1350000</v>
      </c>
      <c r="J37" s="1"/>
      <c r="K37" s="1"/>
      <c r="L37" s="1"/>
      <c r="M37" s="1"/>
      <c r="N37" s="1"/>
      <c r="O37" s="6">
        <f t="shared" si="4"/>
        <v>84000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ht="15.75" customHeight="1">
      <c r="A38" s="6">
        <f t="shared" si="2"/>
        <v>0.65</v>
      </c>
      <c r="B38" s="1"/>
      <c r="C38" s="1"/>
      <c r="D38" s="1"/>
      <c r="E38" s="1"/>
      <c r="F38" s="1"/>
      <c r="G38" s="1"/>
      <c r="H38" s="1"/>
      <c r="I38" s="6">
        <f t="shared" si="10"/>
        <v>1400000</v>
      </c>
      <c r="J38" s="1"/>
      <c r="K38" s="1"/>
      <c r="L38" s="1"/>
      <c r="M38" s="1"/>
      <c r="N38" s="1"/>
      <c r="O38" s="6">
        <f t="shared" si="4"/>
        <v>85000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ht="15.75" customHeight="1">
      <c r="A39" s="6">
        <f t="shared" si="2"/>
        <v>0.66</v>
      </c>
      <c r="B39" s="1"/>
      <c r="C39" s="1"/>
      <c r="D39" s="1"/>
      <c r="E39" s="1"/>
      <c r="F39" s="1"/>
      <c r="G39" s="1"/>
      <c r="H39" s="1"/>
      <c r="I39" s="6">
        <f t="shared" si="10"/>
        <v>1450000</v>
      </c>
      <c r="J39" s="1"/>
      <c r="K39" s="1"/>
      <c r="L39" s="1"/>
      <c r="M39" s="1"/>
      <c r="N39" s="1"/>
      <c r="O39" s="6">
        <f t="shared" si="4"/>
        <v>86000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ht="15.75" customHeight="1">
      <c r="A40" s="6">
        <f t="shared" si="2"/>
        <v>0.67</v>
      </c>
      <c r="B40" s="1"/>
      <c r="C40" s="1"/>
      <c r="D40" s="1"/>
      <c r="E40" s="1"/>
      <c r="F40" s="1"/>
      <c r="G40" s="1"/>
      <c r="H40" s="1"/>
      <c r="I40" s="6">
        <f t="shared" si="10"/>
        <v>1500000</v>
      </c>
      <c r="J40" s="1"/>
      <c r="K40" s="1"/>
      <c r="L40" s="1"/>
      <c r="M40" s="1"/>
      <c r="N40" s="1"/>
      <c r="O40" s="6">
        <f t="shared" si="4"/>
        <v>87000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ht="15.75" customHeight="1">
      <c r="A41" s="6">
        <f t="shared" si="2"/>
        <v>0.68</v>
      </c>
      <c r="B41" s="1"/>
      <c r="C41" s="1"/>
      <c r="D41" s="1"/>
      <c r="E41" s="1"/>
      <c r="F41" s="1"/>
      <c r="G41" s="1"/>
      <c r="H41" s="1"/>
      <c r="I41" s="6">
        <f t="shared" si="10"/>
        <v>1550000</v>
      </c>
      <c r="J41" s="1"/>
      <c r="K41" s="1"/>
      <c r="L41" s="1"/>
      <c r="M41" s="1"/>
      <c r="N41" s="1"/>
      <c r="O41" s="6">
        <f t="shared" si="4"/>
        <v>88000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ht="15.75" customHeight="1">
      <c r="A42" s="6">
        <f t="shared" si="2"/>
        <v>0.69</v>
      </c>
      <c r="B42" s="1"/>
      <c r="C42" s="1"/>
      <c r="D42" s="1"/>
      <c r="E42" s="1"/>
      <c r="F42" s="1"/>
      <c r="G42" s="1"/>
      <c r="H42" s="1"/>
      <c r="I42" s="6">
        <f t="shared" si="10"/>
        <v>1600000</v>
      </c>
      <c r="J42" s="1"/>
      <c r="K42" s="1"/>
      <c r="L42" s="1"/>
      <c r="M42" s="1"/>
      <c r="N42" s="1"/>
      <c r="O42" s="6">
        <f t="shared" si="4"/>
        <v>89000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ht="15.75" customHeight="1">
      <c r="A43" s="6">
        <f t="shared" si="2"/>
        <v>0.7</v>
      </c>
      <c r="B43" s="1"/>
      <c r="C43" s="1"/>
      <c r="D43" s="1"/>
      <c r="E43" s="1"/>
      <c r="F43" s="1"/>
      <c r="G43" s="1"/>
      <c r="H43" s="1"/>
      <c r="I43" s="6">
        <f t="shared" si="10"/>
        <v>1650000</v>
      </c>
      <c r="J43" s="1"/>
      <c r="K43" s="1"/>
      <c r="L43" s="1"/>
      <c r="M43" s="1"/>
      <c r="N43" s="1"/>
      <c r="O43" s="6">
        <f t="shared" si="4"/>
        <v>90000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ht="15.75" customHeight="1">
      <c r="A44" s="6">
        <f t="shared" si="2"/>
        <v>0.71</v>
      </c>
      <c r="B44" s="1"/>
      <c r="C44" s="1"/>
      <c r="D44" s="1"/>
      <c r="E44" s="1"/>
      <c r="F44" s="1"/>
      <c r="G44" s="1"/>
      <c r="H44" s="1"/>
      <c r="I44" s="6">
        <f t="shared" si="10"/>
        <v>1700000</v>
      </c>
      <c r="J44" s="1"/>
      <c r="K44" s="1"/>
      <c r="L44" s="1"/>
      <c r="M44" s="1"/>
      <c r="N44" s="1"/>
      <c r="O44" s="6">
        <f t="shared" si="4"/>
        <v>91000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ht="15.75" customHeight="1">
      <c r="A45" s="6">
        <f t="shared" si="2"/>
        <v>0.72</v>
      </c>
      <c r="B45" s="1"/>
      <c r="C45" s="1"/>
      <c r="D45" s="1"/>
      <c r="E45" s="1"/>
      <c r="F45" s="1"/>
      <c r="G45" s="1"/>
      <c r="H45" s="1"/>
      <c r="I45" s="6">
        <f t="shared" si="10"/>
        <v>1750000</v>
      </c>
      <c r="J45" s="1"/>
      <c r="K45" s="1"/>
      <c r="L45" s="1"/>
      <c r="M45" s="1"/>
      <c r="N45" s="1"/>
      <c r="O45" s="6">
        <f t="shared" si="4"/>
        <v>92000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ht="15.75" customHeight="1">
      <c r="A46" s="6">
        <f t="shared" si="2"/>
        <v>0.73</v>
      </c>
      <c r="B46" s="1"/>
      <c r="C46" s="1"/>
      <c r="D46" s="1"/>
      <c r="E46" s="1"/>
      <c r="F46" s="1"/>
      <c r="G46" s="1"/>
      <c r="H46" s="1"/>
      <c r="I46" s="6">
        <f t="shared" si="10"/>
        <v>1800000</v>
      </c>
      <c r="J46" s="1"/>
      <c r="K46" s="1"/>
      <c r="L46" s="1"/>
      <c r="M46" s="1"/>
      <c r="N46" s="1"/>
      <c r="O46" s="6">
        <f t="shared" si="4"/>
        <v>93000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ht="15.75" customHeight="1">
      <c r="A47" s="6">
        <f t="shared" si="2"/>
        <v>0.74</v>
      </c>
      <c r="B47" s="1"/>
      <c r="C47" s="1"/>
      <c r="D47" s="1"/>
      <c r="E47" s="1"/>
      <c r="F47" s="1"/>
      <c r="G47" s="1"/>
      <c r="H47" s="1"/>
      <c r="I47" s="6">
        <f t="shared" si="10"/>
        <v>1850000</v>
      </c>
      <c r="J47" s="1"/>
      <c r="K47" s="1"/>
      <c r="L47" s="1"/>
      <c r="M47" s="1"/>
      <c r="N47" s="1"/>
      <c r="O47" s="6">
        <f t="shared" si="4"/>
        <v>94000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ht="15.75" customHeight="1">
      <c r="A48" s="6">
        <f t="shared" si="2"/>
        <v>0.75</v>
      </c>
      <c r="B48" s="1"/>
      <c r="C48" s="1"/>
      <c r="D48" s="1"/>
      <c r="E48" s="1"/>
      <c r="F48" s="1"/>
      <c r="G48" s="1"/>
      <c r="H48" s="1"/>
      <c r="I48" s="6">
        <f t="shared" si="10"/>
        <v>1900000</v>
      </c>
      <c r="J48" s="1"/>
      <c r="K48" s="1"/>
      <c r="L48" s="1"/>
      <c r="M48" s="1"/>
      <c r="N48" s="1"/>
      <c r="O48" s="6">
        <f t="shared" si="4"/>
        <v>95000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ht="15.75" customHeight="1">
      <c r="A49" s="6">
        <f t="shared" si="2"/>
        <v>0.76</v>
      </c>
      <c r="B49" s="1"/>
      <c r="C49" s="1"/>
      <c r="D49" s="1"/>
      <c r="E49" s="1"/>
      <c r="F49" s="1"/>
      <c r="G49" s="1"/>
      <c r="H49" s="1"/>
      <c r="I49" s="6">
        <f t="shared" si="10"/>
        <v>1950000</v>
      </c>
      <c r="J49" s="1"/>
      <c r="K49" s="1"/>
      <c r="L49" s="1"/>
      <c r="M49" s="1"/>
      <c r="N49" s="1"/>
      <c r="O49" s="6">
        <f t="shared" si="4"/>
        <v>96000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ht="15.75" customHeight="1">
      <c r="A50" s="6">
        <f t="shared" si="2"/>
        <v>0.77</v>
      </c>
      <c r="B50" s="1"/>
      <c r="C50" s="1"/>
      <c r="D50" s="1"/>
      <c r="E50" s="1"/>
      <c r="F50" s="1"/>
      <c r="G50" s="1"/>
      <c r="H50" s="1"/>
      <c r="I50" s="6">
        <f t="shared" si="10"/>
        <v>2000000</v>
      </c>
      <c r="J50" s="1"/>
      <c r="K50" s="1"/>
      <c r="L50" s="1"/>
      <c r="M50" s="1"/>
      <c r="N50" s="1"/>
      <c r="O50" s="6">
        <f t="shared" si="4"/>
        <v>97000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ht="15.75" customHeight="1">
      <c r="A51" s="6">
        <f t="shared" si="2"/>
        <v>0.78</v>
      </c>
      <c r="B51" s="1"/>
      <c r="C51" s="1"/>
      <c r="D51" s="1"/>
      <c r="E51" s="1"/>
      <c r="F51" s="1"/>
      <c r="G51" s="1"/>
      <c r="H51" s="1"/>
      <c r="I51" s="6">
        <f t="shared" si="10"/>
        <v>2050000</v>
      </c>
      <c r="J51" s="1"/>
      <c r="K51" s="1"/>
      <c r="L51" s="1"/>
      <c r="M51" s="1"/>
      <c r="N51" s="1"/>
      <c r="O51" s="6">
        <f t="shared" si="4"/>
        <v>98000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ht="15.75" customHeight="1">
      <c r="A52" s="6">
        <f t="shared" si="2"/>
        <v>0.79</v>
      </c>
      <c r="B52" s="1"/>
      <c r="C52" s="1"/>
      <c r="D52" s="1"/>
      <c r="E52" s="1"/>
      <c r="F52" s="1"/>
      <c r="G52" s="1"/>
      <c r="H52" s="1"/>
      <c r="I52" s="6">
        <f t="shared" si="10"/>
        <v>2100000</v>
      </c>
      <c r="J52" s="1"/>
      <c r="K52" s="1"/>
      <c r="L52" s="1"/>
      <c r="M52" s="1"/>
      <c r="N52" s="1"/>
      <c r="O52" s="6">
        <f t="shared" si="4"/>
        <v>99000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ht="15.75" customHeight="1">
      <c r="A53" s="6">
        <f t="shared" si="2"/>
        <v>0.8</v>
      </c>
      <c r="B53" s="1"/>
      <c r="C53" s="1"/>
      <c r="D53" s="1"/>
      <c r="E53" s="1"/>
      <c r="F53" s="1"/>
      <c r="G53" s="1"/>
      <c r="H53" s="1"/>
      <c r="I53" s="6">
        <f t="shared" si="10"/>
        <v>2150000</v>
      </c>
      <c r="J53" s="1"/>
      <c r="K53" s="1"/>
      <c r="L53" s="1"/>
      <c r="M53" s="1"/>
      <c r="N53" s="1"/>
      <c r="O53" s="6">
        <f t="shared" si="4"/>
        <v>100000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ht="15.75" customHeight="1">
      <c r="A54" s="6">
        <f t="shared" si="2"/>
        <v>0.81</v>
      </c>
      <c r="B54" s="1"/>
      <c r="C54" s="1"/>
      <c r="D54" s="1"/>
      <c r="E54" s="1"/>
      <c r="F54" s="1"/>
      <c r="G54" s="1"/>
      <c r="H54" s="1"/>
      <c r="I54" s="6">
        <f t="shared" si="10"/>
        <v>2200000</v>
      </c>
      <c r="J54" s="1"/>
      <c r="K54" s="1"/>
      <c r="L54" s="1"/>
      <c r="M54" s="1"/>
      <c r="N54" s="1"/>
      <c r="O54" s="6">
        <f t="shared" si="4"/>
        <v>101000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ht="15.75" customHeight="1">
      <c r="A55" s="6">
        <f t="shared" si="2"/>
        <v>0.82</v>
      </c>
      <c r="B55" s="1"/>
      <c r="C55" s="1"/>
      <c r="D55" s="1"/>
      <c r="E55" s="1"/>
      <c r="F55" s="1"/>
      <c r="G55" s="1"/>
      <c r="H55" s="1"/>
      <c r="I55" s="6">
        <f t="shared" si="10"/>
        <v>2250000</v>
      </c>
      <c r="J55" s="1"/>
      <c r="K55" s="1"/>
      <c r="L55" s="1"/>
      <c r="M55" s="1"/>
      <c r="N55" s="1"/>
      <c r="O55" s="6">
        <f t="shared" si="4"/>
        <v>102000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ht="15.75" customHeight="1">
      <c r="A56" s="6">
        <f t="shared" si="2"/>
        <v>0.83</v>
      </c>
      <c r="B56" s="1"/>
      <c r="C56" s="1"/>
      <c r="D56" s="1"/>
      <c r="E56" s="1"/>
      <c r="F56" s="1"/>
      <c r="G56" s="1"/>
      <c r="H56" s="1"/>
      <c r="I56" s="6">
        <f t="shared" si="10"/>
        <v>2300000</v>
      </c>
      <c r="J56" s="1"/>
      <c r="K56" s="1"/>
      <c r="L56" s="1"/>
      <c r="M56" s="1"/>
      <c r="N56" s="1"/>
      <c r="O56" s="6">
        <f t="shared" si="4"/>
        <v>103000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ht="15.75" customHeight="1">
      <c r="A57" s="6">
        <f t="shared" si="2"/>
        <v>0.84</v>
      </c>
      <c r="B57" s="1"/>
      <c r="C57" s="1"/>
      <c r="D57" s="1"/>
      <c r="E57" s="1"/>
      <c r="F57" s="1"/>
      <c r="G57" s="1"/>
      <c r="H57" s="1"/>
      <c r="I57" s="6">
        <f t="shared" si="10"/>
        <v>2350000</v>
      </c>
      <c r="J57" s="1"/>
      <c r="K57" s="1"/>
      <c r="L57" s="1"/>
      <c r="M57" s="1"/>
      <c r="N57" s="1"/>
      <c r="O57" s="6">
        <f t="shared" si="4"/>
        <v>104000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ht="15.75" customHeight="1">
      <c r="A58" s="6">
        <f t="shared" si="2"/>
        <v>0.85</v>
      </c>
      <c r="B58" s="1"/>
      <c r="C58" s="1"/>
      <c r="D58" s="1"/>
      <c r="E58" s="1"/>
      <c r="F58" s="1"/>
      <c r="G58" s="1"/>
      <c r="H58" s="1"/>
      <c r="I58" s="6">
        <f t="shared" si="10"/>
        <v>2400000</v>
      </c>
      <c r="J58" s="1"/>
      <c r="K58" s="1"/>
      <c r="L58" s="1"/>
      <c r="M58" s="1"/>
      <c r="N58" s="1"/>
      <c r="O58" s="6">
        <f t="shared" si="4"/>
        <v>105000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ht="15.75" customHeight="1">
      <c r="A59" s="6">
        <f t="shared" si="2"/>
        <v>0.86</v>
      </c>
      <c r="B59" s="1"/>
      <c r="C59" s="1"/>
      <c r="D59" s="1"/>
      <c r="E59" s="1"/>
      <c r="F59" s="1"/>
      <c r="G59" s="1"/>
      <c r="H59" s="1"/>
      <c r="I59" s="6">
        <f t="shared" si="10"/>
        <v>2450000</v>
      </c>
      <c r="J59" s="1"/>
      <c r="K59" s="1"/>
      <c r="L59" s="1"/>
      <c r="M59" s="1"/>
      <c r="N59" s="1"/>
      <c r="O59" s="6">
        <f t="shared" si="4"/>
        <v>106000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ht="15.75" customHeight="1">
      <c r="A60" s="6">
        <f t="shared" si="2"/>
        <v>0.87</v>
      </c>
      <c r="B60" s="1"/>
      <c r="C60" s="1"/>
      <c r="D60" s="1"/>
      <c r="E60" s="1"/>
      <c r="F60" s="1"/>
      <c r="G60" s="1"/>
      <c r="H60" s="1"/>
      <c r="I60" s="6">
        <f t="shared" si="10"/>
        <v>2500000</v>
      </c>
      <c r="J60" s="1"/>
      <c r="K60" s="1"/>
      <c r="L60" s="1"/>
      <c r="M60" s="1"/>
      <c r="N60" s="1"/>
      <c r="O60" s="6">
        <f t="shared" si="4"/>
        <v>107000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ht="15.75" customHeight="1">
      <c r="A61" s="6">
        <f t="shared" si="2"/>
        <v>0.88</v>
      </c>
      <c r="B61" s="1"/>
      <c r="C61" s="1"/>
      <c r="D61" s="1"/>
      <c r="E61" s="1"/>
      <c r="F61" s="1"/>
      <c r="G61" s="1"/>
      <c r="H61" s="1"/>
      <c r="I61" s="6">
        <f t="shared" si="10"/>
        <v>2550000</v>
      </c>
      <c r="J61" s="1"/>
      <c r="K61" s="1"/>
      <c r="L61" s="1"/>
      <c r="M61" s="1"/>
      <c r="N61" s="1"/>
      <c r="O61" s="6">
        <f t="shared" si="4"/>
        <v>108000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ht="15.75" customHeight="1">
      <c r="A62" s="6">
        <f t="shared" si="2"/>
        <v>0.89</v>
      </c>
      <c r="B62" s="1"/>
      <c r="C62" s="1"/>
      <c r="D62" s="1"/>
      <c r="E62" s="1"/>
      <c r="F62" s="1"/>
      <c r="G62" s="1"/>
      <c r="H62" s="1"/>
      <c r="I62" s="6">
        <f t="shared" si="10"/>
        <v>2600000</v>
      </c>
      <c r="J62" s="1"/>
      <c r="K62" s="1"/>
      <c r="L62" s="1"/>
      <c r="M62" s="1"/>
      <c r="N62" s="1"/>
      <c r="O62" s="6">
        <f t="shared" si="4"/>
        <v>109000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ht="15.75" customHeight="1">
      <c r="A63" s="6">
        <f t="shared" si="2"/>
        <v>0.9</v>
      </c>
      <c r="B63" s="1"/>
      <c r="C63" s="1"/>
      <c r="D63" s="1"/>
      <c r="E63" s="1"/>
      <c r="F63" s="1"/>
      <c r="G63" s="1"/>
      <c r="H63" s="1"/>
      <c r="I63" s="6">
        <f t="shared" si="10"/>
        <v>2650000</v>
      </c>
      <c r="J63" s="1"/>
      <c r="K63" s="1"/>
      <c r="L63" s="1"/>
      <c r="M63" s="1"/>
      <c r="N63" s="1"/>
      <c r="O63" s="6">
        <f t="shared" si="4"/>
        <v>110000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ht="15.75" customHeight="1">
      <c r="A64" s="6">
        <f t="shared" si="2"/>
        <v>0.91</v>
      </c>
      <c r="B64" s="1"/>
      <c r="C64" s="1"/>
      <c r="D64" s="1"/>
      <c r="E64" s="1"/>
      <c r="F64" s="1"/>
      <c r="G64" s="1"/>
      <c r="H64" s="1"/>
      <c r="I64" s="6">
        <f t="shared" si="10"/>
        <v>2700000</v>
      </c>
      <c r="J64" s="1"/>
      <c r="K64" s="1"/>
      <c r="L64" s="1"/>
      <c r="M64" s="1"/>
      <c r="N64" s="1"/>
      <c r="O64" s="6">
        <f t="shared" si="4"/>
        <v>111000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ht="15.75" customHeight="1">
      <c r="A65" s="6">
        <f t="shared" si="2"/>
        <v>0.92</v>
      </c>
      <c r="B65" s="1"/>
      <c r="C65" s="1"/>
      <c r="D65" s="1"/>
      <c r="E65" s="1"/>
      <c r="F65" s="1"/>
      <c r="G65" s="1"/>
      <c r="H65" s="1"/>
      <c r="I65" s="6">
        <f t="shared" si="10"/>
        <v>2750000</v>
      </c>
      <c r="J65" s="1"/>
      <c r="K65" s="1"/>
      <c r="L65" s="1"/>
      <c r="M65" s="1"/>
      <c r="N65" s="1"/>
      <c r="O65" s="6">
        <f t="shared" si="4"/>
        <v>112000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ht="15.75" customHeight="1">
      <c r="A66" s="6">
        <f t="shared" si="2"/>
        <v>0.93</v>
      </c>
      <c r="B66" s="1"/>
      <c r="C66" s="1"/>
      <c r="D66" s="1"/>
      <c r="E66" s="1"/>
      <c r="F66" s="1"/>
      <c r="G66" s="1"/>
      <c r="H66" s="1"/>
      <c r="I66" s="6">
        <f t="shared" si="10"/>
        <v>2800000</v>
      </c>
      <c r="J66" s="1"/>
      <c r="K66" s="1"/>
      <c r="L66" s="1"/>
      <c r="M66" s="1"/>
      <c r="N66" s="1"/>
      <c r="O66" s="6">
        <f t="shared" si="4"/>
        <v>113000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ht="15.75" customHeight="1">
      <c r="A67" s="6">
        <f t="shared" si="2"/>
        <v>0.94</v>
      </c>
      <c r="B67" s="1"/>
      <c r="C67" s="1"/>
      <c r="D67" s="1"/>
      <c r="E67" s="1"/>
      <c r="F67" s="1"/>
      <c r="G67" s="1"/>
      <c r="H67" s="1"/>
      <c r="I67" s="6">
        <f t="shared" si="10"/>
        <v>2850000</v>
      </c>
      <c r="J67" s="1"/>
      <c r="K67" s="1"/>
      <c r="L67" s="1"/>
      <c r="M67" s="1"/>
      <c r="N67" s="1"/>
      <c r="O67" s="6">
        <f t="shared" si="4"/>
        <v>114000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ht="15.75" customHeight="1">
      <c r="A68" s="6">
        <f t="shared" si="2"/>
        <v>0.95</v>
      </c>
      <c r="B68" s="1"/>
      <c r="C68" s="1"/>
      <c r="D68" s="1"/>
      <c r="E68" s="1"/>
      <c r="F68" s="1"/>
      <c r="G68" s="1"/>
      <c r="H68" s="1"/>
      <c r="I68" s="6">
        <f t="shared" si="10"/>
        <v>2900000</v>
      </c>
      <c r="J68" s="1"/>
      <c r="K68" s="1"/>
      <c r="L68" s="1"/>
      <c r="M68" s="1"/>
      <c r="N68" s="1"/>
      <c r="O68" s="6">
        <f t="shared" si="4"/>
        <v>115000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ht="15.75" customHeight="1">
      <c r="A69" s="6">
        <f t="shared" si="2"/>
        <v>0.96</v>
      </c>
      <c r="B69" s="1"/>
      <c r="C69" s="1"/>
      <c r="D69" s="1"/>
      <c r="E69" s="1"/>
      <c r="F69" s="1"/>
      <c r="G69" s="1"/>
      <c r="H69" s="1"/>
      <c r="I69" s="6">
        <f t="shared" si="10"/>
        <v>2950000</v>
      </c>
      <c r="J69" s="1"/>
      <c r="K69" s="1"/>
      <c r="L69" s="1"/>
      <c r="M69" s="1"/>
      <c r="N69" s="1"/>
      <c r="O69" s="6">
        <f t="shared" si="4"/>
        <v>116000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ht="15.75" customHeight="1">
      <c r="A70" s="6">
        <f t="shared" si="2"/>
        <v>0.97</v>
      </c>
      <c r="B70" s="1"/>
      <c r="C70" s="1"/>
      <c r="D70" s="1"/>
      <c r="E70" s="1"/>
      <c r="F70" s="1"/>
      <c r="G70" s="1"/>
      <c r="H70" s="1"/>
      <c r="I70" s="6">
        <f t="shared" si="10"/>
        <v>3000000</v>
      </c>
      <c r="J70" s="1"/>
      <c r="K70" s="1"/>
      <c r="L70" s="1"/>
      <c r="M70" s="1"/>
      <c r="N70" s="1"/>
      <c r="O70" s="6">
        <f t="shared" si="4"/>
        <v>117000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ht="15.75" customHeight="1">
      <c r="A71" s="6">
        <f t="shared" si="2"/>
        <v>0.98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6">
        <f t="shared" si="4"/>
        <v>118000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ht="15.75" customHeight="1">
      <c r="A72" s="6">
        <f t="shared" si="2"/>
        <v>0.99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6">
        <f t="shared" si="4"/>
        <v>119000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ht="15.75" customHeight="1">
      <c r="A73" s="6">
        <f t="shared" si="2"/>
        <v>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6">
        <f t="shared" si="4"/>
        <v>120000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ht="15.75" customHeight="1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6">
        <f t="shared" si="4"/>
        <v>121000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ht="15.75" customHeight="1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6">
        <f t="shared" si="4"/>
        <v>122000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ht="15.75" customHeight="1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6">
        <f t="shared" si="4"/>
        <v>123000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ht="15.75" customHeight="1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6">
        <f t="shared" si="4"/>
        <v>124000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ht="15.75" customHeight="1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6">
        <f t="shared" si="4"/>
        <v>125000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ht="15.75" customHeight="1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6">
        <f t="shared" si="4"/>
        <v>126000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ht="15.75" customHeight="1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ht="15.75" customHeight="1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ht="15.75" customHeight="1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ht="15.75" customHeight="1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ht="15.75" customHeight="1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ht="15.75" customHeight="1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ht="15.75" customHeight="1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ht="15.75" customHeight="1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ht="15.75" customHeight="1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ht="15.75" customHeight="1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ht="15.75" customHeight="1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ht="15.75" customHeight="1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ht="15.75" customHeight="1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ht="15.75" customHeight="1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ht="15.75" customHeight="1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ht="15.75" customHeight="1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ht="15.75" customHeight="1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ht="15.75" customHeight="1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ht="15.75" customHeight="1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ht="15.75" customHeight="1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ht="15.75" customHeight="1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ht="15.75" customHeight="1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ht="15.75" customHeight="1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ht="15.75" customHeight="1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ht="15.75" customHeight="1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ht="15.75" customHeight="1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ht="15.75" customHeight="1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ht="15.75" customHeight="1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ht="15.75" customHeight="1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ht="15.75" customHeight="1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ht="15.75" customHeight="1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ht="15.75" customHeight="1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ht="15.75" customHeight="1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ht="15.75" customHeight="1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ht="15.75" customHeight="1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ht="15.75" customHeight="1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ht="15.75" customHeight="1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ht="15.75" customHeight="1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ht="15.75" customHeight="1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ht="15.75" customHeight="1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ht="15.75" customHeight="1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ht="15.75" customHeight="1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ht="15.75" customHeight="1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ht="15.75" customHeight="1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ht="15.75" customHeight="1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ht="15.75" customHeight="1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ht="15.75" customHeight="1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ht="15.75" customHeight="1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ht="15.75" customHeight="1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ht="15.75" customHeight="1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ht="15.75" customHeight="1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ht="15.75" customHeight="1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ht="15.75" customHeight="1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ht="15.75" customHeight="1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ht="15.75" customHeight="1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ht="15.75" customHeight="1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ht="15.75" customHeight="1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ht="15.75" customHeight="1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ht="15.75" customHeight="1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ht="15.75" customHeight="1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ht="15.75" customHeight="1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ht="15.75" customHeight="1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ht="15.75" customHeight="1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ht="15.75" customHeight="1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ht="15.75" customHeight="1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ht="15.75" customHeight="1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ht="15.75" customHeight="1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ht="15.75" customHeight="1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ht="15.75" customHeight="1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ht="15.75" customHeight="1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ht="15.75" customHeight="1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ht="15.75" customHeight="1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ht="15.75" customHeight="1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ht="15.75" customHeight="1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ht="15.75" customHeight="1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ht="15.75" customHeight="1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ht="15.75" customHeight="1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ht="15.75" customHeight="1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ht="15.75" customHeight="1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ht="15.75" customHeight="1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ht="15.75" customHeight="1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ht="15.75" customHeight="1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ht="15.75" customHeight="1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ht="15.75" customHeight="1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ht="15.75" customHeight="1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ht="15.75" customHeight="1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ht="15.75" customHeight="1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ht="15.75" customHeight="1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ht="15.75" customHeight="1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ht="15.75" customHeight="1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ht="15.75" customHeight="1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ht="15.75" customHeight="1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ht="15.75" customHeight="1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ht="15.75" customHeight="1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ht="15.75" customHeight="1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ht="15.75" customHeight="1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ht="15.75" customHeight="1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ht="15.75" customHeight="1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ht="15.75" customHeight="1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ht="15.75" customHeight="1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ht="15.75" customHeight="1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ht="15.75" customHeight="1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ht="15.75" customHeight="1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ht="15.75" customHeight="1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ht="15.75" customHeight="1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ht="15.75" customHeight="1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ht="15.75" customHeight="1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ht="15.75" customHeight="1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ht="15.75" customHeight="1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ht="15.75" customHeight="1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ht="15.75" customHeight="1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ht="15.75" customHeight="1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ht="15.75" customHeight="1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ht="15.75" customHeight="1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ht="15.75" customHeight="1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ht="15.75" customHeight="1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ht="15.75" customHeight="1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ht="15.75" customHeight="1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ht="15.75" customHeight="1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ht="15.75" customHeight="1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ht="15.75" customHeight="1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ht="15.75" customHeight="1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ht="15.75" customHeight="1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ht="15.75" customHeight="1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ht="15.75" customHeight="1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ht="15.75" customHeight="1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ht="15.75" customHeight="1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ht="15.75" customHeight="1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ht="15.75" customHeight="1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ht="15.75" customHeight="1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ht="15.75" customHeight="1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ht="15.75" customHeight="1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ht="15.75" customHeight="1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ht="15.75" customHeight="1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ht="15.75" customHeight="1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ht="15.75" customHeight="1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ht="15.75" customHeight="1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ht="15.75" customHeight="1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ht="15.75" customHeight="1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ht="15.75" customHeight="1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ht="15.75" customHeight="1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ht="15.75" customHeight="1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ht="15.75" customHeight="1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ht="15.75" customHeight="1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ht="15.75" customHeight="1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ht="15.75" customHeight="1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ht="15.75" customHeight="1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ht="15.75" customHeight="1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ht="15.75" customHeight="1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ht="15.75" customHeight="1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ht="15.75" customHeight="1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ht="15.75" customHeight="1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ht="15.75" customHeight="1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ht="15.75" customHeight="1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ht="15.75" customHeight="1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ht="15.75" customHeight="1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ht="15.75" customHeight="1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ht="15.75" customHeight="1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ht="15.75" customHeight="1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ht="15.75" customHeight="1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ht="15.75" customHeight="1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ht="15.75" customHeight="1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ht="15.75" customHeight="1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ht="15.75" customHeight="1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ht="15.75" customHeight="1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ht="15.75" customHeight="1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ht="15.75" customHeight="1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ht="15.75" customHeight="1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ht="15.75" customHeight="1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ht="15.75" customHeight="1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ht="15.75" customHeight="1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ht="15.75" customHeight="1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ht="15.75" customHeight="1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ht="15.75" customHeight="1">
      <c r="A253" s="6"/>
      <c r="B253" s="1"/>
      <c r="C253" s="1"/>
      <c r="D253" s="19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ht="15.75" customHeight="1">
      <c r="A254" s="6"/>
      <c r="B254" s="1"/>
      <c r="C254" s="1"/>
      <c r="D254" s="19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ht="15.75" customHeight="1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ht="15.75" customHeight="1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ht="15.75" customHeight="1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ht="15.75" customHeight="1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ht="15.75" customHeight="1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ht="15.75" customHeight="1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ht="15.75" customHeight="1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ht="15.75" customHeight="1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ht="15.75" customHeight="1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ht="15.75" customHeight="1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ht="15.75" customHeight="1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ht="15.75" customHeight="1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ht="15.75" customHeight="1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ht="15.75" customHeight="1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ht="15.75" customHeight="1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ht="15.75" customHeight="1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ht="15.75" customHeight="1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ht="15.75" customHeight="1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ht="15.75" customHeight="1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2026-08-02T05:54:45Z</dcterms:created>
  <dc:creator>pablo cesar vazquez estrella</dc:creator>
</cp:coreProperties>
</file>